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zskolnekovic\Desktop\FINANCIJSKI IZVJEŠTAJI\2022\1 01.01.-31.03.2022\"/>
    </mc:Choice>
  </mc:AlternateContent>
  <workbookProtection workbookAlgorithmName="SHA-512" workbookHashValue="PAmbnASNwul3DsUUd0rwCeosp+OiHugbTnswY9jAhsNrrr/U210Ha8DehZql3/BvQGaNGSUL9LuZBSWmF8OsBg==" workbookSaltValue="c4OzCKkw3u0ZFPqJxLQ9GQ==" workbookSpinCount="100000" lockStructure="1"/>
  <bookViews>
    <workbookView xWindow="0" yWindow="0" windowWidth="28800" windowHeight="11700" firstSheet="1" activeTab="3"/>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Upute!$A$2:$A$16</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Upute!$A$24:$IU$65536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L1429" i="9" l="1"/>
  <c r="J1429" i="9"/>
  <c r="F299" i="9"/>
  <c r="F298" i="9"/>
  <c r="F297" i="9"/>
  <c r="F296" i="9" s="1"/>
  <c r="F295" i="9"/>
  <c r="F294" i="9"/>
  <c r="F293" i="9"/>
  <c r="F292" i="9"/>
  <c r="F291" i="9"/>
  <c r="H290" i="9"/>
  <c r="G290" i="9"/>
  <c r="E290" i="9" s="1"/>
  <c r="B290" i="9" s="1"/>
  <c r="F290" i="9"/>
  <c r="F289" i="9"/>
  <c r="H288" i="9"/>
  <c r="G288" i="9"/>
  <c r="F288" i="9"/>
  <c r="E288" i="9"/>
  <c r="B288" i="9" s="1"/>
  <c r="F287" i="9"/>
  <c r="F286" i="9"/>
  <c r="H285" i="9"/>
  <c r="G285" i="9"/>
  <c r="F285" i="9"/>
  <c r="E285" i="9"/>
  <c r="B285" i="9" s="1"/>
  <c r="H284" i="9"/>
  <c r="G284" i="9"/>
  <c r="E284" i="9" s="1"/>
  <c r="B284" i="9" s="1"/>
  <c r="F284" i="9"/>
  <c r="H283" i="9"/>
  <c r="E283" i="9" s="1"/>
  <c r="B283" i="9" s="1"/>
  <c r="G283" i="9"/>
  <c r="F283" i="9"/>
  <c r="F282" i="9"/>
  <c r="H281" i="9"/>
  <c r="G281" i="9"/>
  <c r="F281" i="9"/>
  <c r="E281" i="9"/>
  <c r="B281" i="9" s="1"/>
  <c r="H280" i="9"/>
  <c r="G280" i="9"/>
  <c r="F280" i="9"/>
  <c r="E280" i="9"/>
  <c r="B280" i="9" s="1"/>
  <c r="H279" i="9"/>
  <c r="G279" i="9"/>
  <c r="E279" i="9" s="1"/>
  <c r="B279" i="9" s="1"/>
  <c r="F279" i="9"/>
  <c r="F278" i="9"/>
  <c r="F277" i="9"/>
  <c r="F276" i="9"/>
  <c r="F275" i="9"/>
  <c r="L274" i="9"/>
  <c r="F274" i="9" s="1"/>
  <c r="H274" i="9"/>
  <c r="I273" i="9"/>
  <c r="E273" i="9" s="1"/>
  <c r="B273" i="9" s="1"/>
  <c r="H273" i="9"/>
  <c r="F273" i="9"/>
  <c r="E272" i="9"/>
  <c r="M271" i="9"/>
  <c r="L271" i="9"/>
  <c r="F271" i="9"/>
  <c r="B271" i="9" s="1"/>
  <c r="E271" i="9"/>
  <c r="M270" i="9"/>
  <c r="L270" i="9"/>
  <c r="F270" i="9" s="1"/>
  <c r="B270" i="9" s="1"/>
  <c r="E270" i="9"/>
  <c r="M269" i="9"/>
  <c r="F269" i="9" s="1"/>
  <c r="B269" i="9" s="1"/>
  <c r="L269" i="9"/>
  <c r="E269" i="9"/>
  <c r="M268" i="9"/>
  <c r="L268" i="9"/>
  <c r="F268" i="9"/>
  <c r="E268" i="9"/>
  <c r="B268" i="9" s="1"/>
  <c r="M267" i="9"/>
  <c r="L267" i="9"/>
  <c r="F267" i="9" s="1"/>
  <c r="B267" i="9" s="1"/>
  <c r="E267" i="9"/>
  <c r="M266" i="9"/>
  <c r="L266" i="9"/>
  <c r="F266" i="9" s="1"/>
  <c r="B266" i="9" s="1"/>
  <c r="E266" i="9"/>
  <c r="M265" i="9"/>
  <c r="F265" i="9" s="1"/>
  <c r="B265" i="9" s="1"/>
  <c r="L265" i="9"/>
  <c r="E265" i="9"/>
  <c r="M264" i="9"/>
  <c r="L264" i="9"/>
  <c r="F264" i="9"/>
  <c r="E264" i="9"/>
  <c r="B264" i="9" s="1"/>
  <c r="M263" i="9"/>
  <c r="L263" i="9"/>
  <c r="F263" i="9" s="1"/>
  <c r="B263" i="9" s="1"/>
  <c r="E263" i="9"/>
  <c r="M262" i="9"/>
  <c r="L262" i="9"/>
  <c r="E262" i="9"/>
  <c r="M261" i="9"/>
  <c r="F261" i="9" s="1"/>
  <c r="B261" i="9" s="1"/>
  <c r="L261" i="9"/>
  <c r="E261" i="9"/>
  <c r="M260" i="9"/>
  <c r="L260" i="9"/>
  <c r="F260" i="9" s="1"/>
  <c r="E260" i="9"/>
  <c r="M259" i="9"/>
  <c r="L259" i="9"/>
  <c r="F259" i="9" s="1"/>
  <c r="B259" i="9" s="1"/>
  <c r="E259" i="9"/>
  <c r="M258" i="9"/>
  <c r="L258" i="9"/>
  <c r="E258" i="9"/>
  <c r="M257" i="9"/>
  <c r="L257" i="9"/>
  <c r="F257" i="9"/>
  <c r="B257" i="9" s="1"/>
  <c r="E257" i="9"/>
  <c r="M256" i="9"/>
  <c r="L256" i="9"/>
  <c r="F256" i="9" s="1"/>
  <c r="E256" i="9"/>
  <c r="M255" i="9"/>
  <c r="L255" i="9"/>
  <c r="F255" i="9" s="1"/>
  <c r="B255" i="9" s="1"/>
  <c r="E255" i="9"/>
  <c r="M254" i="9"/>
  <c r="L254" i="9"/>
  <c r="E254" i="9"/>
  <c r="M253" i="9"/>
  <c r="F253" i="9" s="1"/>
  <c r="B253" i="9" s="1"/>
  <c r="L253" i="9"/>
  <c r="E253" i="9"/>
  <c r="M252" i="9"/>
  <c r="L252" i="9"/>
  <c r="F252" i="9" s="1"/>
  <c r="E252" i="9"/>
  <c r="M251" i="9"/>
  <c r="L251" i="9"/>
  <c r="F251" i="9" s="1"/>
  <c r="B251" i="9" s="1"/>
  <c r="E251" i="9"/>
  <c r="M250" i="9"/>
  <c r="L250" i="9"/>
  <c r="E250" i="9"/>
  <c r="M249" i="9"/>
  <c r="L249" i="9"/>
  <c r="F249" i="9"/>
  <c r="B249" i="9" s="1"/>
  <c r="E249" i="9"/>
  <c r="M248" i="9"/>
  <c r="L248" i="9"/>
  <c r="F248" i="9" s="1"/>
  <c r="E248" i="9"/>
  <c r="M247" i="9"/>
  <c r="L247" i="9"/>
  <c r="F247" i="9" s="1"/>
  <c r="B247" i="9" s="1"/>
  <c r="E247" i="9"/>
  <c r="M246" i="9"/>
  <c r="L246" i="9"/>
  <c r="E246" i="9"/>
  <c r="M245" i="9"/>
  <c r="F245" i="9" s="1"/>
  <c r="B245" i="9" s="1"/>
  <c r="L245" i="9"/>
  <c r="E245" i="9"/>
  <c r="M244" i="9"/>
  <c r="L244" i="9"/>
  <c r="F244" i="9" s="1"/>
  <c r="E244" i="9"/>
  <c r="M243" i="9"/>
  <c r="L243" i="9"/>
  <c r="F243" i="9" s="1"/>
  <c r="B243" i="9" s="1"/>
  <c r="E243" i="9"/>
  <c r="M242" i="9"/>
  <c r="L242" i="9"/>
  <c r="E242" i="9"/>
  <c r="M241" i="9"/>
  <c r="L241" i="9"/>
  <c r="F241" i="9"/>
  <c r="E241" i="9"/>
  <c r="B241" i="9"/>
  <c r="M240" i="9"/>
  <c r="L240" i="9"/>
  <c r="F240" i="9" s="1"/>
  <c r="E240" i="9"/>
  <c r="M239" i="9"/>
  <c r="L239" i="9"/>
  <c r="F239" i="9" s="1"/>
  <c r="B239" i="9" s="1"/>
  <c r="E239" i="9"/>
  <c r="M238" i="9"/>
  <c r="L238" i="9"/>
  <c r="E238" i="9"/>
  <c r="M237" i="9"/>
  <c r="F237" i="9" s="1"/>
  <c r="B237" i="9" s="1"/>
  <c r="L237" i="9"/>
  <c r="E237" i="9"/>
  <c r="M236" i="9"/>
  <c r="L236" i="9"/>
  <c r="F236" i="9" s="1"/>
  <c r="E236" i="9"/>
  <c r="M235" i="9"/>
  <c r="L235" i="9"/>
  <c r="F235" i="9" s="1"/>
  <c r="B235" i="9" s="1"/>
  <c r="E235" i="9"/>
  <c r="M234" i="9"/>
  <c r="L234" i="9"/>
  <c r="E234" i="9"/>
  <c r="M233" i="9"/>
  <c r="F233" i="9" s="1"/>
  <c r="B233" i="9" s="1"/>
  <c r="L233" i="9"/>
  <c r="E233" i="9"/>
  <c r="M232" i="9"/>
  <c r="L232" i="9"/>
  <c r="F232" i="9" s="1"/>
  <c r="E232" i="9"/>
  <c r="M231" i="9"/>
  <c r="L231" i="9"/>
  <c r="F231" i="9" s="1"/>
  <c r="B231" i="9" s="1"/>
  <c r="E231" i="9"/>
  <c r="M230" i="9"/>
  <c r="L230" i="9"/>
  <c r="E230" i="9"/>
  <c r="M229" i="9"/>
  <c r="F229" i="9" s="1"/>
  <c r="B229" i="9" s="1"/>
  <c r="L229" i="9"/>
  <c r="E229" i="9"/>
  <c r="M228" i="9"/>
  <c r="L228" i="9"/>
  <c r="F228" i="9" s="1"/>
  <c r="E228" i="9"/>
  <c r="M227" i="9"/>
  <c r="L227" i="9"/>
  <c r="F227" i="9" s="1"/>
  <c r="B227" i="9" s="1"/>
  <c r="E227" i="9"/>
  <c r="M226" i="9"/>
  <c r="L226" i="9"/>
  <c r="E226" i="9"/>
  <c r="H225" i="9"/>
  <c r="E225" i="9" s="1"/>
  <c r="B225" i="9" s="1"/>
  <c r="G225" i="9"/>
  <c r="F225" i="9"/>
  <c r="M224" i="9"/>
  <c r="L224" i="9"/>
  <c r="F224" i="9" s="1"/>
  <c r="E224" i="9"/>
  <c r="M223" i="9"/>
  <c r="L223" i="9"/>
  <c r="F223" i="9" s="1"/>
  <c r="B223" i="9" s="1"/>
  <c r="E223" i="9"/>
  <c r="M222" i="9"/>
  <c r="L222" i="9"/>
  <c r="E222" i="9"/>
  <c r="M221" i="9"/>
  <c r="L221" i="9"/>
  <c r="F221" i="9"/>
  <c r="B221" i="9" s="1"/>
  <c r="E221" i="9"/>
  <c r="M220" i="9"/>
  <c r="L220" i="9"/>
  <c r="F220" i="9" s="1"/>
  <c r="E220" i="9"/>
  <c r="M219" i="9"/>
  <c r="L219" i="9"/>
  <c r="F219" i="9" s="1"/>
  <c r="B219" i="9" s="1"/>
  <c r="E219" i="9"/>
  <c r="M218" i="9"/>
  <c r="L218" i="9"/>
  <c r="E218" i="9"/>
  <c r="M217" i="9"/>
  <c r="L217" i="9"/>
  <c r="E217" i="9"/>
  <c r="M216" i="9"/>
  <c r="L216" i="9"/>
  <c r="E216" i="9"/>
  <c r="M215" i="9"/>
  <c r="L215" i="9"/>
  <c r="F215" i="9" s="1"/>
  <c r="B215" i="9" s="1"/>
  <c r="E215" i="9"/>
  <c r="M214" i="9"/>
  <c r="L214" i="9"/>
  <c r="E214" i="9"/>
  <c r="M213" i="9"/>
  <c r="F213" i="9" s="1"/>
  <c r="B213" i="9" s="1"/>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E159" i="9" s="1"/>
  <c r="B159" i="9" s="1"/>
  <c r="F159" i="9"/>
  <c r="H158" i="9"/>
  <c r="G158" i="9"/>
  <c r="E158" i="9" s="1"/>
  <c r="B158" i="9" s="1"/>
  <c r="F158" i="9"/>
  <c r="H157" i="9"/>
  <c r="G157" i="9"/>
  <c r="F157" i="9"/>
  <c r="E157" i="9"/>
  <c r="B157" i="9" s="1"/>
  <c r="H156" i="9"/>
  <c r="G156" i="9"/>
  <c r="F156" i="9"/>
  <c r="E156" i="9"/>
  <c r="B156" i="9" s="1"/>
  <c r="H155" i="9"/>
  <c r="G155" i="9"/>
  <c r="E155" i="9" s="1"/>
  <c r="B155" i="9" s="1"/>
  <c r="F155" i="9"/>
  <c r="H154" i="9"/>
  <c r="G154" i="9"/>
  <c r="E154" i="9" s="1"/>
  <c r="B154" i="9" s="1"/>
  <c r="F154" i="9"/>
  <c r="H153" i="9"/>
  <c r="E153" i="9" s="1"/>
  <c r="B153" i="9" s="1"/>
  <c r="G153" i="9"/>
  <c r="F153" i="9"/>
  <c r="H152" i="9"/>
  <c r="G152" i="9"/>
  <c r="F152" i="9"/>
  <c r="E152" i="9"/>
  <c r="B152" i="9" s="1"/>
  <c r="H151" i="9"/>
  <c r="G151" i="9"/>
  <c r="E151" i="9" s="1"/>
  <c r="B151" i="9" s="1"/>
  <c r="F151" i="9"/>
  <c r="H150" i="9"/>
  <c r="G150" i="9"/>
  <c r="E150" i="9" s="1"/>
  <c r="B150" i="9" s="1"/>
  <c r="F150" i="9"/>
  <c r="H149" i="9"/>
  <c r="G149" i="9"/>
  <c r="F149" i="9"/>
  <c r="E149" i="9"/>
  <c r="B149" i="9" s="1"/>
  <c r="H148" i="9"/>
  <c r="G148" i="9"/>
  <c r="E148" i="9" s="1"/>
  <c r="B148" i="9" s="1"/>
  <c r="F148" i="9"/>
  <c r="H147" i="9"/>
  <c r="G147" i="9"/>
  <c r="E147" i="9" s="1"/>
  <c r="B147" i="9" s="1"/>
  <c r="F147" i="9"/>
  <c r="H146" i="9"/>
  <c r="E146" i="9" s="1"/>
  <c r="B146" i="9" s="1"/>
  <c r="G146" i="9"/>
  <c r="F146" i="9"/>
  <c r="H145" i="9"/>
  <c r="E145" i="9" s="1"/>
  <c r="B145" i="9" s="1"/>
  <c r="G145" i="9"/>
  <c r="F145" i="9"/>
  <c r="H144" i="9"/>
  <c r="G144" i="9"/>
  <c r="F144" i="9"/>
  <c r="E144" i="9"/>
  <c r="B144" i="9" s="1"/>
  <c r="H143" i="9"/>
  <c r="G143" i="9"/>
  <c r="E143" i="9" s="1"/>
  <c r="B143" i="9" s="1"/>
  <c r="F143" i="9"/>
  <c r="F142" i="9"/>
  <c r="H141" i="9"/>
  <c r="G141" i="9"/>
  <c r="E141" i="9" s="1"/>
  <c r="B141" i="9" s="1"/>
  <c r="F141" i="9"/>
  <c r="H140" i="9"/>
  <c r="G140" i="9"/>
  <c r="F140" i="9"/>
  <c r="E140" i="9"/>
  <c r="B140" i="9" s="1"/>
  <c r="H139" i="9"/>
  <c r="G139" i="9"/>
  <c r="E139" i="9" s="1"/>
  <c r="B139" i="9" s="1"/>
  <c r="F139" i="9"/>
  <c r="H138" i="9"/>
  <c r="G138" i="9"/>
  <c r="E138" i="9" s="1"/>
  <c r="B138" i="9" s="1"/>
  <c r="F138" i="9"/>
  <c r="H137" i="9"/>
  <c r="E137" i="9" s="1"/>
  <c r="B137" i="9" s="1"/>
  <c r="G137" i="9"/>
  <c r="F137" i="9"/>
  <c r="H136" i="9"/>
  <c r="G136" i="9"/>
  <c r="F136" i="9"/>
  <c r="E136" i="9"/>
  <c r="B136" i="9" s="1"/>
  <c r="H135" i="9"/>
  <c r="G135" i="9"/>
  <c r="E135" i="9" s="1"/>
  <c r="B135" i="9" s="1"/>
  <c r="F135" i="9"/>
  <c r="H134" i="9"/>
  <c r="G134" i="9"/>
  <c r="E134" i="9" s="1"/>
  <c r="B134" i="9" s="1"/>
  <c r="F134" i="9"/>
  <c r="H133" i="9"/>
  <c r="E133" i="9" s="1"/>
  <c r="B133" i="9" s="1"/>
  <c r="G133" i="9"/>
  <c r="F133" i="9"/>
  <c r="H132" i="9"/>
  <c r="G132" i="9"/>
  <c r="F132" i="9"/>
  <c r="E132" i="9"/>
  <c r="B132" i="9" s="1"/>
  <c r="H131" i="9"/>
  <c r="G131" i="9"/>
  <c r="E131" i="9" s="1"/>
  <c r="B131" i="9" s="1"/>
  <c r="F131" i="9"/>
  <c r="H130" i="9"/>
  <c r="G130" i="9"/>
  <c r="E130" i="9" s="1"/>
  <c r="B130" i="9" s="1"/>
  <c r="F130" i="9"/>
  <c r="H129" i="9"/>
  <c r="E129" i="9" s="1"/>
  <c r="B129" i="9" s="1"/>
  <c r="G129" i="9"/>
  <c r="F129" i="9"/>
  <c r="H128" i="9"/>
  <c r="G128" i="9"/>
  <c r="F128" i="9"/>
  <c r="E128" i="9"/>
  <c r="B128" i="9" s="1"/>
  <c r="H127" i="9"/>
  <c r="G127" i="9"/>
  <c r="E127" i="9" s="1"/>
  <c r="B127" i="9" s="1"/>
  <c r="F127" i="9"/>
  <c r="H126" i="9"/>
  <c r="G126" i="9"/>
  <c r="E126" i="9" s="1"/>
  <c r="B126" i="9" s="1"/>
  <c r="F126" i="9"/>
  <c r="H125" i="9"/>
  <c r="E125" i="9" s="1"/>
  <c r="B125" i="9" s="1"/>
  <c r="G125" i="9"/>
  <c r="F125" i="9"/>
  <c r="H124" i="9"/>
  <c r="G124" i="9"/>
  <c r="F124" i="9"/>
  <c r="E124" i="9"/>
  <c r="B124" i="9" s="1"/>
  <c r="H123" i="9"/>
  <c r="G123" i="9"/>
  <c r="E123" i="9" s="1"/>
  <c r="B123" i="9" s="1"/>
  <c r="F123" i="9"/>
  <c r="H122" i="9"/>
  <c r="G122" i="9"/>
  <c r="E122" i="9" s="1"/>
  <c r="B122" i="9" s="1"/>
  <c r="F122" i="9"/>
  <c r="H121" i="9"/>
  <c r="E121" i="9" s="1"/>
  <c r="B121" i="9" s="1"/>
  <c r="G121" i="9"/>
  <c r="F121" i="9"/>
  <c r="H120" i="9"/>
  <c r="E120" i="9" s="1"/>
  <c r="B120" i="9" s="1"/>
  <c r="G120" i="9"/>
  <c r="F120" i="9"/>
  <c r="H119" i="9"/>
  <c r="G119" i="9"/>
  <c r="F119" i="9"/>
  <c r="E119" i="9"/>
  <c r="B119" i="9" s="1"/>
  <c r="H118" i="9"/>
  <c r="G118" i="9"/>
  <c r="E118" i="9" s="1"/>
  <c r="B118" i="9" s="1"/>
  <c r="F118" i="9"/>
  <c r="H117" i="9"/>
  <c r="G117" i="9"/>
  <c r="E117" i="9" s="1"/>
  <c r="B117" i="9" s="1"/>
  <c r="F117" i="9"/>
  <c r="H116" i="9"/>
  <c r="E116" i="9" s="1"/>
  <c r="B116" i="9" s="1"/>
  <c r="G116" i="9"/>
  <c r="F116" i="9"/>
  <c r="H115" i="9"/>
  <c r="G115" i="9"/>
  <c r="F115" i="9"/>
  <c r="E115" i="9"/>
  <c r="B115" i="9" s="1"/>
  <c r="H114" i="9"/>
  <c r="G114" i="9"/>
  <c r="E114" i="9" s="1"/>
  <c r="B114" i="9" s="1"/>
  <c r="F114" i="9"/>
  <c r="H113" i="9"/>
  <c r="G113" i="9"/>
  <c r="E113" i="9" s="1"/>
  <c r="B113" i="9" s="1"/>
  <c r="F113" i="9"/>
  <c r="H112" i="9"/>
  <c r="E112" i="9" s="1"/>
  <c r="B112" i="9" s="1"/>
  <c r="G112" i="9"/>
  <c r="F112" i="9"/>
  <c r="H111" i="9"/>
  <c r="G111" i="9"/>
  <c r="F111" i="9"/>
  <c r="E111" i="9"/>
  <c r="B111" i="9" s="1"/>
  <c r="H110" i="9"/>
  <c r="G110" i="9"/>
  <c r="E110" i="9" s="1"/>
  <c r="B110" i="9" s="1"/>
  <c r="F110" i="9"/>
  <c r="H109" i="9"/>
  <c r="G109" i="9"/>
  <c r="E109" i="9" s="1"/>
  <c r="B109" i="9" s="1"/>
  <c r="F109" i="9"/>
  <c r="H108" i="9"/>
  <c r="E108" i="9" s="1"/>
  <c r="B108" i="9" s="1"/>
  <c r="G108" i="9"/>
  <c r="F108" i="9"/>
  <c r="H107" i="9"/>
  <c r="G107" i="9"/>
  <c r="F107" i="9"/>
  <c r="E107" i="9"/>
  <c r="B107" i="9" s="1"/>
  <c r="H106" i="9"/>
  <c r="G106" i="9"/>
  <c r="E106" i="9" s="1"/>
  <c r="B106" i="9" s="1"/>
  <c r="F106" i="9"/>
  <c r="H105" i="9"/>
  <c r="G105" i="9"/>
  <c r="E105" i="9" s="1"/>
  <c r="B105" i="9" s="1"/>
  <c r="F105" i="9"/>
  <c r="H104" i="9"/>
  <c r="E104" i="9" s="1"/>
  <c r="B104" i="9" s="1"/>
  <c r="G104" i="9"/>
  <c r="F104" i="9"/>
  <c r="H103" i="9"/>
  <c r="G103" i="9"/>
  <c r="F103" i="9"/>
  <c r="E103" i="9"/>
  <c r="B103" i="9" s="1"/>
  <c r="H102" i="9"/>
  <c r="G102" i="9"/>
  <c r="E102" i="9" s="1"/>
  <c r="B102" i="9" s="1"/>
  <c r="F102" i="9"/>
  <c r="H101" i="9"/>
  <c r="G101" i="9"/>
  <c r="E101" i="9" s="1"/>
  <c r="B101" i="9" s="1"/>
  <c r="F101" i="9"/>
  <c r="H100" i="9"/>
  <c r="E100" i="9" s="1"/>
  <c r="B100" i="9" s="1"/>
  <c r="G100" i="9"/>
  <c r="F100" i="9"/>
  <c r="H99" i="9"/>
  <c r="G99" i="9"/>
  <c r="F99" i="9"/>
  <c r="E99" i="9"/>
  <c r="B99" i="9" s="1"/>
  <c r="H98" i="9"/>
  <c r="G98" i="9"/>
  <c r="E98" i="9" s="1"/>
  <c r="B98" i="9" s="1"/>
  <c r="F98" i="9"/>
  <c r="H97" i="9"/>
  <c r="G97" i="9"/>
  <c r="E97" i="9" s="1"/>
  <c r="B97" i="9" s="1"/>
  <c r="F97" i="9"/>
  <c r="H96" i="9"/>
  <c r="E96" i="9" s="1"/>
  <c r="B96" i="9" s="1"/>
  <c r="G96" i="9"/>
  <c r="F96" i="9"/>
  <c r="H95" i="9"/>
  <c r="G95" i="9"/>
  <c r="F95" i="9"/>
  <c r="E95" i="9"/>
  <c r="B95" i="9" s="1"/>
  <c r="H94" i="9"/>
  <c r="G94" i="9"/>
  <c r="E94" i="9" s="1"/>
  <c r="B94" i="9" s="1"/>
  <c r="F94" i="9"/>
  <c r="H93" i="9"/>
  <c r="G93" i="9"/>
  <c r="E93" i="9" s="1"/>
  <c r="B93" i="9" s="1"/>
  <c r="F93" i="9"/>
  <c r="H92" i="9"/>
  <c r="E92" i="9" s="1"/>
  <c r="B92" i="9" s="1"/>
  <c r="G92" i="9"/>
  <c r="F92" i="9"/>
  <c r="H91" i="9"/>
  <c r="G91" i="9"/>
  <c r="F91" i="9"/>
  <c r="E91" i="9"/>
  <c r="B91" i="9" s="1"/>
  <c r="H90" i="9"/>
  <c r="G90" i="9"/>
  <c r="E90" i="9" s="1"/>
  <c r="B90" i="9" s="1"/>
  <c r="F90" i="9"/>
  <c r="H89" i="9"/>
  <c r="G89" i="9"/>
  <c r="E89" i="9" s="1"/>
  <c r="B89" i="9" s="1"/>
  <c r="F89" i="9"/>
  <c r="H88" i="9"/>
  <c r="E88" i="9" s="1"/>
  <c r="B88" i="9" s="1"/>
  <c r="G88" i="9"/>
  <c r="F88" i="9"/>
  <c r="H87" i="9"/>
  <c r="G87" i="9"/>
  <c r="F87" i="9"/>
  <c r="E87" i="9"/>
  <c r="B87" i="9" s="1"/>
  <c r="H86" i="9"/>
  <c r="G86" i="9"/>
  <c r="E86" i="9" s="1"/>
  <c r="B86" i="9" s="1"/>
  <c r="F86" i="9"/>
  <c r="H85" i="9"/>
  <c r="G85" i="9"/>
  <c r="E85" i="9" s="1"/>
  <c r="B85" i="9" s="1"/>
  <c r="F85" i="9"/>
  <c r="H84" i="9"/>
  <c r="E84" i="9" s="1"/>
  <c r="B84" i="9" s="1"/>
  <c r="G84" i="9"/>
  <c r="F84" i="9"/>
  <c r="H83" i="9"/>
  <c r="G83" i="9"/>
  <c r="F83" i="9"/>
  <c r="E83" i="9"/>
  <c r="B83" i="9" s="1"/>
  <c r="H82" i="9"/>
  <c r="G82" i="9"/>
  <c r="E82" i="9" s="1"/>
  <c r="B82" i="9" s="1"/>
  <c r="F82" i="9"/>
  <c r="H81" i="9"/>
  <c r="G81" i="9"/>
  <c r="E81" i="9" s="1"/>
  <c r="B81" i="9" s="1"/>
  <c r="F81" i="9"/>
  <c r="H80" i="9"/>
  <c r="E80" i="9" s="1"/>
  <c r="B80" i="9" s="1"/>
  <c r="G80" i="9"/>
  <c r="F80" i="9"/>
  <c r="H79" i="9"/>
  <c r="G79" i="9"/>
  <c r="F79" i="9"/>
  <c r="E79" i="9"/>
  <c r="B79" i="9" s="1"/>
  <c r="H78" i="9"/>
  <c r="G78" i="9"/>
  <c r="E78" i="9" s="1"/>
  <c r="B78" i="9" s="1"/>
  <c r="F78" i="9"/>
  <c r="H77" i="9"/>
  <c r="G77" i="9"/>
  <c r="E77" i="9" s="1"/>
  <c r="B77" i="9" s="1"/>
  <c r="F77" i="9"/>
  <c r="H76" i="9"/>
  <c r="E76" i="9" s="1"/>
  <c r="B76" i="9" s="1"/>
  <c r="G76" i="9"/>
  <c r="F76" i="9"/>
  <c r="H75" i="9"/>
  <c r="G75" i="9"/>
  <c r="F75" i="9"/>
  <c r="E75" i="9"/>
  <c r="B75" i="9" s="1"/>
  <c r="H74" i="9"/>
  <c r="G74" i="9"/>
  <c r="E74" i="9" s="1"/>
  <c r="B74" i="9" s="1"/>
  <c r="F74" i="9"/>
  <c r="H73" i="9"/>
  <c r="G73" i="9"/>
  <c r="E73" i="9" s="1"/>
  <c r="B73" i="9" s="1"/>
  <c r="F73" i="9"/>
  <c r="H72" i="9"/>
  <c r="E72" i="9" s="1"/>
  <c r="B72" i="9" s="1"/>
  <c r="G72" i="9"/>
  <c r="F72" i="9"/>
  <c r="H71" i="9"/>
  <c r="G71" i="9"/>
  <c r="F71" i="9"/>
  <c r="E71" i="9"/>
  <c r="B71" i="9" s="1"/>
  <c r="H70" i="9"/>
  <c r="G70" i="9"/>
  <c r="E70" i="9" s="1"/>
  <c r="B70" i="9" s="1"/>
  <c r="F70" i="9"/>
  <c r="H69" i="9"/>
  <c r="G69" i="9"/>
  <c r="E69" i="9" s="1"/>
  <c r="B69" i="9" s="1"/>
  <c r="F69" i="9"/>
  <c r="H68" i="9"/>
  <c r="E68" i="9" s="1"/>
  <c r="B68" i="9" s="1"/>
  <c r="G68" i="9"/>
  <c r="F68" i="9"/>
  <c r="H67" i="9"/>
  <c r="G67" i="9"/>
  <c r="F67" i="9"/>
  <c r="E67" i="9"/>
  <c r="B67" i="9" s="1"/>
  <c r="H66" i="9"/>
  <c r="G66" i="9"/>
  <c r="E66" i="9" s="1"/>
  <c r="B66" i="9" s="1"/>
  <c r="F66" i="9"/>
  <c r="H65" i="9"/>
  <c r="G65" i="9"/>
  <c r="E65" i="9" s="1"/>
  <c r="B65" i="9" s="1"/>
  <c r="F65" i="9"/>
  <c r="H64" i="9"/>
  <c r="E64" i="9" s="1"/>
  <c r="B64" i="9" s="1"/>
  <c r="G64" i="9"/>
  <c r="F64" i="9"/>
  <c r="H63" i="9"/>
  <c r="G63" i="9"/>
  <c r="F63" i="9"/>
  <c r="E63" i="9"/>
  <c r="B63" i="9" s="1"/>
  <c r="H62" i="9"/>
  <c r="G62" i="9"/>
  <c r="E62" i="9" s="1"/>
  <c r="B62" i="9" s="1"/>
  <c r="F62" i="9"/>
  <c r="H61" i="9"/>
  <c r="G61" i="9"/>
  <c r="E61" i="9" s="1"/>
  <c r="B61" i="9" s="1"/>
  <c r="F61" i="9"/>
  <c r="H60" i="9"/>
  <c r="E60" i="9" s="1"/>
  <c r="B60" i="9" s="1"/>
  <c r="G60" i="9"/>
  <c r="F60" i="9"/>
  <c r="H59" i="9"/>
  <c r="G59" i="9"/>
  <c r="F59" i="9"/>
  <c r="E59" i="9"/>
  <c r="B59" i="9" s="1"/>
  <c r="H58" i="9"/>
  <c r="G58" i="9"/>
  <c r="E58" i="9" s="1"/>
  <c r="B58" i="9" s="1"/>
  <c r="F58" i="9"/>
  <c r="H57" i="9"/>
  <c r="G57" i="9"/>
  <c r="E57" i="9" s="1"/>
  <c r="B57" i="9" s="1"/>
  <c r="F57" i="9"/>
  <c r="H56" i="9"/>
  <c r="E56" i="9" s="1"/>
  <c r="B56" i="9" s="1"/>
  <c r="G56" i="9"/>
  <c r="F56" i="9"/>
  <c r="H55" i="9"/>
  <c r="G55" i="9"/>
  <c r="F55" i="9"/>
  <c r="E55" i="9"/>
  <c r="B55" i="9" s="1"/>
  <c r="H54" i="9"/>
  <c r="G54" i="9"/>
  <c r="E54" i="9" s="1"/>
  <c r="B54" i="9" s="1"/>
  <c r="F54" i="9"/>
  <c r="H53" i="9"/>
  <c r="G53" i="9"/>
  <c r="E53" i="9" s="1"/>
  <c r="B53" i="9" s="1"/>
  <c r="F53" i="9"/>
  <c r="H52" i="9"/>
  <c r="E52" i="9" s="1"/>
  <c r="B52" i="9" s="1"/>
  <c r="G52" i="9"/>
  <c r="F52" i="9"/>
  <c r="H51" i="9"/>
  <c r="G51" i="9"/>
  <c r="F51" i="9"/>
  <c r="E51" i="9"/>
  <c r="B51" i="9" s="1"/>
  <c r="H50" i="9"/>
  <c r="G50" i="9"/>
  <c r="E50" i="9" s="1"/>
  <c r="B50" i="9" s="1"/>
  <c r="F50" i="9"/>
  <c r="H49" i="9"/>
  <c r="G49" i="9"/>
  <c r="E49" i="9" s="1"/>
  <c r="B49" i="9" s="1"/>
  <c r="F49" i="9"/>
  <c r="H48" i="9"/>
  <c r="E48" i="9" s="1"/>
  <c r="B48" i="9" s="1"/>
  <c r="G48" i="9"/>
  <c r="F48" i="9"/>
  <c r="H47" i="9"/>
  <c r="G47" i="9"/>
  <c r="F47" i="9"/>
  <c r="E47" i="9"/>
  <c r="B47" i="9" s="1"/>
  <c r="H46" i="9"/>
  <c r="G46" i="9"/>
  <c r="E46" i="9" s="1"/>
  <c r="B46" i="9" s="1"/>
  <c r="F46" i="9"/>
  <c r="H45" i="9"/>
  <c r="G45" i="9"/>
  <c r="E45" i="9" s="1"/>
  <c r="B45" i="9" s="1"/>
  <c r="F45" i="9"/>
  <c r="H44" i="9"/>
  <c r="E44" i="9" s="1"/>
  <c r="B44" i="9" s="1"/>
  <c r="G44" i="9"/>
  <c r="F44" i="9"/>
  <c r="H43" i="9"/>
  <c r="G43" i="9"/>
  <c r="F43" i="9"/>
  <c r="E43" i="9"/>
  <c r="B43" i="9" s="1"/>
  <c r="H42" i="9"/>
  <c r="G42" i="9"/>
  <c r="F42" i="9"/>
  <c r="E42" i="9"/>
  <c r="B42" i="9" s="1"/>
  <c r="H41" i="9"/>
  <c r="G41" i="9"/>
  <c r="E41" i="9" s="1"/>
  <c r="B41" i="9" s="1"/>
  <c r="F41" i="9"/>
  <c r="H40" i="9"/>
  <c r="G40" i="9"/>
  <c r="F40" i="9"/>
  <c r="H39" i="9"/>
  <c r="G39" i="9"/>
  <c r="F39" i="9"/>
  <c r="H38" i="9"/>
  <c r="E38" i="9" s="1"/>
  <c r="B38" i="9" s="1"/>
  <c r="G38" i="9"/>
  <c r="F38" i="9"/>
  <c r="H37" i="9"/>
  <c r="G37" i="9"/>
  <c r="F37" i="9"/>
  <c r="E37" i="9"/>
  <c r="B37" i="9" s="1"/>
  <c r="H36" i="9"/>
  <c r="G36" i="9"/>
  <c r="E36" i="9" s="1"/>
  <c r="B36" i="9" s="1"/>
  <c r="F36" i="9"/>
  <c r="H35" i="9"/>
  <c r="E35" i="9" s="1"/>
  <c r="B35" i="9" s="1"/>
  <c r="G35" i="9"/>
  <c r="F35" i="9"/>
  <c r="H34" i="9"/>
  <c r="E34" i="9" s="1"/>
  <c r="B34" i="9" s="1"/>
  <c r="G34" i="9"/>
  <c r="F34" i="9"/>
  <c r="H33" i="9"/>
  <c r="G33" i="9"/>
  <c r="F33" i="9"/>
  <c r="E33" i="9"/>
  <c r="B33" i="9" s="1"/>
  <c r="H32" i="9"/>
  <c r="G32" i="9"/>
  <c r="E32" i="9" s="1"/>
  <c r="B32" i="9" s="1"/>
  <c r="F32" i="9"/>
  <c r="H31" i="9"/>
  <c r="G31" i="9"/>
  <c r="E31" i="9" s="1"/>
  <c r="B31" i="9" s="1"/>
  <c r="F31" i="9"/>
  <c r="H30" i="9"/>
  <c r="G30" i="9"/>
  <c r="F30" i="9"/>
  <c r="E30" i="9"/>
  <c r="B30" i="9" s="1"/>
  <c r="H29" i="9"/>
  <c r="G29" i="9"/>
  <c r="E29" i="9" s="1"/>
  <c r="B29" i="9" s="1"/>
  <c r="F29" i="9"/>
  <c r="H28" i="9"/>
  <c r="E28" i="9" s="1"/>
  <c r="B28" i="9" s="1"/>
  <c r="G28" i="9"/>
  <c r="F28" i="9"/>
  <c r="H27" i="9"/>
  <c r="G27" i="9"/>
  <c r="F27" i="9"/>
  <c r="E27" i="9"/>
  <c r="B27" i="9" s="1"/>
  <c r="H26" i="9"/>
  <c r="G26" i="9"/>
  <c r="F26" i="9"/>
  <c r="H25" i="9"/>
  <c r="G25" i="9"/>
  <c r="F25" i="9"/>
  <c r="H24" i="9"/>
  <c r="E24" i="9" s="1"/>
  <c r="B24" i="9" s="1"/>
  <c r="G24" i="9"/>
  <c r="F24" i="9"/>
  <c r="H23" i="9"/>
  <c r="G23" i="9"/>
  <c r="F23" i="9"/>
  <c r="E23" i="9"/>
  <c r="B23" i="9" s="1"/>
  <c r="H22" i="9"/>
  <c r="G22" i="9"/>
  <c r="E22" i="9" s="1"/>
  <c r="B22" i="9" s="1"/>
  <c r="F22" i="9"/>
  <c r="H21" i="9"/>
  <c r="G21" i="9"/>
  <c r="F21" i="9"/>
  <c r="F20" i="9"/>
  <c r="F4" i="9"/>
  <c r="O3" i="9"/>
  <c r="G274" i="9" s="1"/>
  <c r="I3" i="9"/>
  <c r="H3" i="9"/>
  <c r="G3" i="9"/>
  <c r="D101" i="8"/>
  <c r="I36" i="3" s="1"/>
  <c r="D95" i="8"/>
  <c r="D90" i="8"/>
  <c r="D85" i="8"/>
  <c r="D80" i="8"/>
  <c r="D75" i="8"/>
  <c r="D70" i="8"/>
  <c r="D65" i="8"/>
  <c r="D60" i="8"/>
  <c r="D55" i="8"/>
  <c r="D50" i="8"/>
  <c r="D44" i="8"/>
  <c r="D36" i="8"/>
  <c r="D26" i="8"/>
  <c r="D24" i="8" s="1"/>
  <c r="C1499" i="1" s="1"/>
  <c r="D18" i="8"/>
  <c r="D8" i="8"/>
  <c r="C1483" i="1" s="1"/>
  <c r="H1483" i="1" s="1"/>
  <c r="D6" i="8"/>
  <c r="C1481" i="1" s="1"/>
  <c r="H1481" i="1" s="1"/>
  <c r="E44" i="7"/>
  <c r="D44" i="7"/>
  <c r="E39" i="7"/>
  <c r="D39" i="7"/>
  <c r="D38" i="7" s="1"/>
  <c r="E38" i="7"/>
  <c r="E30" i="7"/>
  <c r="D30" i="7"/>
  <c r="E23" i="7"/>
  <c r="E22" i="7" s="1"/>
  <c r="E5" i="7" s="1"/>
  <c r="D23" i="7"/>
  <c r="D22" i="7"/>
  <c r="E7" i="7"/>
  <c r="E6" i="7" s="1"/>
  <c r="D7" i="7"/>
  <c r="D6" i="7"/>
  <c r="D5" i="7" s="1"/>
  <c r="G297" i="9" s="1"/>
  <c r="E297" i="9" s="1"/>
  <c r="F140" i="6"/>
  <c r="F139" i="6"/>
  <c r="F138" i="6"/>
  <c r="F137" i="6"/>
  <c r="F136" i="6"/>
  <c r="F135" i="6"/>
  <c r="F134" i="6"/>
  <c r="F133" i="6"/>
  <c r="F132" i="6"/>
  <c r="F131" i="6"/>
  <c r="F130" i="6"/>
  <c r="E130" i="6"/>
  <c r="E129" i="6" s="1"/>
  <c r="D130" i="6"/>
  <c r="D129" i="6"/>
  <c r="F129" i="6" s="1"/>
  <c r="F128" i="6"/>
  <c r="F127" i="6"/>
  <c r="F126" i="6"/>
  <c r="F125" i="6"/>
  <c r="F124" i="6"/>
  <c r="F123" i="6"/>
  <c r="F122" i="6"/>
  <c r="E122" i="6"/>
  <c r="D122" i="6"/>
  <c r="F121" i="6"/>
  <c r="F120" i="6"/>
  <c r="F119" i="6"/>
  <c r="E118" i="6"/>
  <c r="D118" i="6"/>
  <c r="F118" i="6" s="1"/>
  <c r="F117" i="6"/>
  <c r="F116" i="6"/>
  <c r="E115" i="6"/>
  <c r="E114" i="6" s="1"/>
  <c r="I27" i="3" s="1"/>
  <c r="D115" i="6"/>
  <c r="F113" i="6"/>
  <c r="F112" i="6"/>
  <c r="F111" i="6"/>
  <c r="F110" i="6"/>
  <c r="F109" i="6"/>
  <c r="F108" i="6"/>
  <c r="E107" i="6"/>
  <c r="D107" i="6"/>
  <c r="F107" i="6" s="1"/>
  <c r="F106" i="6"/>
  <c r="F105" i="6"/>
  <c r="F104" i="6"/>
  <c r="F103" i="6"/>
  <c r="F102" i="6"/>
  <c r="F101" i="6"/>
  <c r="F100" i="6"/>
  <c r="F99" i="6"/>
  <c r="E99" i="6"/>
  <c r="D99" i="6"/>
  <c r="F98" i="6"/>
  <c r="F97" i="6"/>
  <c r="F96" i="6"/>
  <c r="F95" i="6"/>
  <c r="F94" i="6"/>
  <c r="E94" i="6"/>
  <c r="D94" i="6"/>
  <c r="F93" i="6"/>
  <c r="F92" i="6"/>
  <c r="F91" i="6"/>
  <c r="E90" i="6"/>
  <c r="D90" i="6"/>
  <c r="F88" i="6"/>
  <c r="F87" i="6"/>
  <c r="F86" i="6"/>
  <c r="F85" i="6"/>
  <c r="F84" i="6"/>
  <c r="F83" i="6"/>
  <c r="E82" i="6"/>
  <c r="D82" i="6"/>
  <c r="F81" i="6"/>
  <c r="F80" i="6"/>
  <c r="F79" i="6"/>
  <c r="F78" i="6"/>
  <c r="F77" i="6"/>
  <c r="F76" i="6"/>
  <c r="E75" i="6"/>
  <c r="D75" i="6"/>
  <c r="F74" i="6"/>
  <c r="F73" i="6"/>
  <c r="F72" i="6"/>
  <c r="F71" i="6"/>
  <c r="F70" i="6"/>
  <c r="F69" i="6"/>
  <c r="F68" i="6"/>
  <c r="F67" i="6"/>
  <c r="E66" i="6"/>
  <c r="D66" i="6"/>
  <c r="F66" i="6" s="1"/>
  <c r="F65" i="6"/>
  <c r="F64" i="6"/>
  <c r="F63" i="6"/>
  <c r="F62" i="6"/>
  <c r="F61" i="6"/>
  <c r="E61" i="6"/>
  <c r="D61" i="6"/>
  <c r="F60" i="6"/>
  <c r="F59" i="6"/>
  <c r="F58" i="6"/>
  <c r="F57" i="6"/>
  <c r="F56" i="6"/>
  <c r="F55" i="6"/>
  <c r="E54" i="6"/>
  <c r="D54" i="6"/>
  <c r="F54" i="6" s="1"/>
  <c r="F53" i="6"/>
  <c r="F52" i="6"/>
  <c r="F51" i="6"/>
  <c r="F50" i="6"/>
  <c r="E50" i="6"/>
  <c r="D50" i="6"/>
  <c r="F49" i="6"/>
  <c r="F48" i="6"/>
  <c r="F47" i="6"/>
  <c r="F46" i="6"/>
  <c r="F45" i="6"/>
  <c r="F44" i="6"/>
  <c r="F43" i="6"/>
  <c r="E43" i="6"/>
  <c r="D43" i="6"/>
  <c r="F42" i="6"/>
  <c r="F41" i="6"/>
  <c r="F40" i="6"/>
  <c r="E39" i="6"/>
  <c r="E35" i="6" s="1"/>
  <c r="I25" i="3" s="1"/>
  <c r="D39" i="6"/>
  <c r="F39" i="6" s="1"/>
  <c r="F38" i="6"/>
  <c r="F37" i="6"/>
  <c r="F36" i="6"/>
  <c r="E36" i="6"/>
  <c r="D36" i="6"/>
  <c r="D35" i="6"/>
  <c r="F34" i="6"/>
  <c r="F33" i="6"/>
  <c r="F32" i="6"/>
  <c r="F31" i="6"/>
  <c r="F30" i="6"/>
  <c r="F29" i="6"/>
  <c r="F28" i="6"/>
  <c r="E28" i="6"/>
  <c r="D28" i="6"/>
  <c r="F27" i="6"/>
  <c r="F26" i="6"/>
  <c r="F25" i="6"/>
  <c r="F24" i="6"/>
  <c r="F23" i="6"/>
  <c r="F22" i="6"/>
  <c r="E22" i="6"/>
  <c r="D22" i="6"/>
  <c r="F21" i="6"/>
  <c r="F20" i="6"/>
  <c r="F19" i="6"/>
  <c r="F18" i="6"/>
  <c r="F17" i="6"/>
  <c r="F16" i="6"/>
  <c r="F15" i="6"/>
  <c r="F14" i="6"/>
  <c r="E13" i="6"/>
  <c r="D13" i="6"/>
  <c r="F13" i="6" s="1"/>
  <c r="F12" i="6"/>
  <c r="F11" i="6"/>
  <c r="F10" i="6"/>
  <c r="E10" i="6"/>
  <c r="D10" i="6"/>
  <c r="F9" i="6"/>
  <c r="F8" i="6"/>
  <c r="F7" i="6"/>
  <c r="E6" i="6"/>
  <c r="E5" i="6" s="1"/>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9" i="5" s="1"/>
  <c r="D258" i="5"/>
  <c r="F258" i="5" s="1"/>
  <c r="F257" i="5"/>
  <c r="F256" i="5"/>
  <c r="F255" i="5"/>
  <c r="F254" i="5"/>
  <c r="F253" i="5"/>
  <c r="F252" i="5"/>
  <c r="F251" i="5"/>
  <c r="F250" i="5"/>
  <c r="E250" i="5"/>
  <c r="E245" i="5" s="1"/>
  <c r="D250" i="5"/>
  <c r="F249" i="5"/>
  <c r="F248" i="5"/>
  <c r="F247" i="5"/>
  <c r="E246" i="5"/>
  <c r="D246" i="5"/>
  <c r="F244" i="5"/>
  <c r="F243" i="5"/>
  <c r="E242" i="5"/>
  <c r="D242" i="5"/>
  <c r="F242" i="5" s="1"/>
  <c r="F241" i="5"/>
  <c r="F240" i="5"/>
  <c r="E239" i="5"/>
  <c r="E238" i="5" s="1"/>
  <c r="D239" i="5"/>
  <c r="F239" i="5" s="1"/>
  <c r="D238" i="5"/>
  <c r="F236" i="5"/>
  <c r="F235" i="5"/>
  <c r="E234" i="5"/>
  <c r="D234" i="5"/>
  <c r="F234" i="5" s="1"/>
  <c r="F233" i="5"/>
  <c r="F232" i="5"/>
  <c r="F231" i="5"/>
  <c r="F230" i="5"/>
  <c r="F229" i="5"/>
  <c r="F228" i="5"/>
  <c r="F227" i="5"/>
  <c r="F226" i="5"/>
  <c r="F225" i="5"/>
  <c r="E224" i="5"/>
  <c r="D224" i="5"/>
  <c r="F223" i="5"/>
  <c r="F222" i="5"/>
  <c r="F221" i="5"/>
  <c r="F220" i="5"/>
  <c r="F219" i="5"/>
  <c r="F218" i="5"/>
  <c r="F217" i="5"/>
  <c r="F216" i="5"/>
  <c r="F215" i="5"/>
  <c r="F214" i="5"/>
  <c r="F213" i="5"/>
  <c r="F212" i="5"/>
  <c r="F211" i="5"/>
  <c r="F210" i="5"/>
  <c r="F209" i="5"/>
  <c r="F208" i="5"/>
  <c r="F207" i="5"/>
  <c r="E207" i="5"/>
  <c r="D207" i="5"/>
  <c r="E206" i="5"/>
  <c r="H292" i="9" s="1"/>
  <c r="F205" i="5"/>
  <c r="F204" i="5"/>
  <c r="F203" i="5"/>
  <c r="F202" i="5"/>
  <c r="F201" i="5"/>
  <c r="F200" i="5"/>
  <c r="F199" i="5"/>
  <c r="E198" i="5"/>
  <c r="D198" i="5"/>
  <c r="F198" i="5" s="1"/>
  <c r="F197" i="5"/>
  <c r="F196" i="5"/>
  <c r="F195" i="5"/>
  <c r="F194" i="5"/>
  <c r="F193" i="5"/>
  <c r="F192" i="5"/>
  <c r="E191" i="5"/>
  <c r="E190" i="5" s="1"/>
  <c r="H291" i="9" s="1"/>
  <c r="D191" i="5"/>
  <c r="F191" i="5" s="1"/>
  <c r="D190" i="5"/>
  <c r="F189" i="5"/>
  <c r="F188" i="5"/>
  <c r="F187" i="5"/>
  <c r="F186" i="5"/>
  <c r="F185" i="5"/>
  <c r="F184" i="5"/>
  <c r="F183" i="5"/>
  <c r="F182" i="5"/>
  <c r="F181" i="5"/>
  <c r="E180" i="5"/>
  <c r="D180" i="5"/>
  <c r="F180" i="5" s="1"/>
  <c r="F179" i="5"/>
  <c r="F178" i="5"/>
  <c r="E177" i="5"/>
  <c r="D177" i="5"/>
  <c r="F173" i="5"/>
  <c r="F172" i="5"/>
  <c r="F171" i="5"/>
  <c r="E170" i="5"/>
  <c r="D170" i="5"/>
  <c r="F170" i="5" s="1"/>
  <c r="F169" i="5"/>
  <c r="F168" i="5"/>
  <c r="F167" i="5"/>
  <c r="F166" i="5"/>
  <c r="F165" i="5"/>
  <c r="E164" i="5"/>
  <c r="D164" i="5"/>
  <c r="F163" i="5"/>
  <c r="F162" i="5"/>
  <c r="F161" i="5"/>
  <c r="F160" i="5"/>
  <c r="F159" i="5"/>
  <c r="F158" i="5"/>
  <c r="F157" i="5"/>
  <c r="F156" i="5"/>
  <c r="F155" i="5"/>
  <c r="F154" i="5"/>
  <c r="F153" i="5"/>
  <c r="F152" i="5"/>
  <c r="F151" i="5"/>
  <c r="F150" i="5"/>
  <c r="F149" i="5"/>
  <c r="E149" i="5"/>
  <c r="D149" i="5"/>
  <c r="G287" i="9" s="1"/>
  <c r="F148" i="5"/>
  <c r="F147" i="5"/>
  <c r="F146" i="5"/>
  <c r="D146" i="5"/>
  <c r="F145" i="5"/>
  <c r="F144" i="5"/>
  <c r="F143" i="5"/>
  <c r="E142" i="5"/>
  <c r="D142" i="5"/>
  <c r="F142" i="5" s="1"/>
  <c r="F141" i="5"/>
  <c r="F140" i="5"/>
  <c r="F139" i="5"/>
  <c r="F138" i="5"/>
  <c r="F137" i="5"/>
  <c r="F136" i="5"/>
  <c r="F135" i="5"/>
  <c r="E135" i="5"/>
  <c r="D135" i="5"/>
  <c r="E134" i="5"/>
  <c r="D134" i="5"/>
  <c r="F134" i="5" s="1"/>
  <c r="F133" i="5"/>
  <c r="F132" i="5"/>
  <c r="F131" i="5"/>
  <c r="F130" i="5"/>
  <c r="F129" i="5"/>
  <c r="F128" i="5"/>
  <c r="F127" i="5"/>
  <c r="F126" i="5"/>
  <c r="E126" i="5"/>
  <c r="D126" i="5"/>
  <c r="F125" i="5"/>
  <c r="F124" i="5"/>
  <c r="F123" i="5"/>
  <c r="F122" i="5"/>
  <c r="F121" i="5"/>
  <c r="F120" i="5"/>
  <c r="E119" i="5"/>
  <c r="D119" i="5"/>
  <c r="E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88" i="5"/>
  <c r="D87" i="5"/>
  <c r="F87" i="5" s="1"/>
  <c r="F86" i="5"/>
  <c r="F85" i="5"/>
  <c r="F84" i="5"/>
  <c r="F83" i="5"/>
  <c r="F82" i="5"/>
  <c r="F81" i="5"/>
  <c r="F80" i="5"/>
  <c r="F79" i="5"/>
  <c r="E79" i="5"/>
  <c r="E78" i="5" s="1"/>
  <c r="D79" i="5"/>
  <c r="D78" i="5"/>
  <c r="F78" i="5" s="1"/>
  <c r="F77" i="5"/>
  <c r="F76" i="5"/>
  <c r="F75" i="5"/>
  <c r="F74" i="5"/>
  <c r="F73" i="5"/>
  <c r="F72" i="5"/>
  <c r="F71" i="5"/>
  <c r="F70" i="5"/>
  <c r="E70" i="5"/>
  <c r="D70" i="5"/>
  <c r="F69" i="5"/>
  <c r="E69" i="5"/>
  <c r="D69" i="5"/>
  <c r="F67" i="5"/>
  <c r="F66" i="5"/>
  <c r="F65" i="5"/>
  <c r="F64" i="5"/>
  <c r="E63" i="5"/>
  <c r="D63" i="5"/>
  <c r="F63" i="5" s="1"/>
  <c r="F62" i="5"/>
  <c r="F61" i="5"/>
  <c r="F60" i="5"/>
  <c r="F59" i="5"/>
  <c r="F58" i="5"/>
  <c r="F57" i="5"/>
  <c r="E56" i="5"/>
  <c r="D56" i="5"/>
  <c r="F56" i="5" s="1"/>
  <c r="F55" i="5"/>
  <c r="F54" i="5"/>
  <c r="F53" i="5"/>
  <c r="F52" i="5"/>
  <c r="E52" i="5"/>
  <c r="D52" i="5"/>
  <c r="F51" i="5"/>
  <c r="F50" i="5"/>
  <c r="F49" i="5"/>
  <c r="F48" i="5"/>
  <c r="F47" i="5"/>
  <c r="F46" i="5"/>
  <c r="E45" i="5"/>
  <c r="D45" i="5"/>
  <c r="F45" i="5" s="1"/>
  <c r="F44" i="5"/>
  <c r="F43" i="5"/>
  <c r="F42" i="5"/>
  <c r="F41" i="5"/>
  <c r="E41" i="5"/>
  <c r="D41" i="5"/>
  <c r="F40" i="5"/>
  <c r="F39" i="5"/>
  <c r="F38" i="5"/>
  <c r="F37" i="5"/>
  <c r="F36" i="5"/>
  <c r="F35" i="5"/>
  <c r="E35" i="5"/>
  <c r="D35" i="5"/>
  <c r="F34" i="5"/>
  <c r="F33" i="5"/>
  <c r="F32" i="5"/>
  <c r="F31" i="5"/>
  <c r="F30" i="5"/>
  <c r="F29" i="5"/>
  <c r="E29" i="5"/>
  <c r="D29" i="5"/>
  <c r="F28" i="5"/>
  <c r="F27" i="5"/>
  <c r="F26" i="5"/>
  <c r="F25" i="5"/>
  <c r="F24" i="5"/>
  <c r="F23" i="5"/>
  <c r="F22" i="5"/>
  <c r="F21" i="5"/>
  <c r="F20" i="5"/>
  <c r="F19" i="5"/>
  <c r="E19" i="5"/>
  <c r="D19" i="5"/>
  <c r="F18" i="5"/>
  <c r="F17" i="5"/>
  <c r="F16" i="5"/>
  <c r="F15" i="5"/>
  <c r="F14" i="5"/>
  <c r="F13" i="5"/>
  <c r="E13" i="5"/>
  <c r="D13" i="5"/>
  <c r="E12" i="5"/>
  <c r="E7" i="5" s="1"/>
  <c r="D12"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F632" i="4"/>
  <c r="E632" i="4"/>
  <c r="E625" i="4" s="1"/>
  <c r="D632" i="4"/>
  <c r="F631" i="4"/>
  <c r="F630" i="4"/>
  <c r="F629" i="4"/>
  <c r="E629" i="4"/>
  <c r="D629" i="4"/>
  <c r="F628" i="4"/>
  <c r="F627" i="4"/>
  <c r="E626" i="4"/>
  <c r="D626" i="4"/>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E603" i="4"/>
  <c r="D603" i="4"/>
  <c r="F602" i="4"/>
  <c r="F601" i="4"/>
  <c r="F600" i="4"/>
  <c r="F599" i="4"/>
  <c r="E599" i="4"/>
  <c r="D599" i="4"/>
  <c r="F598" i="4"/>
  <c r="F597" i="4"/>
  <c r="F596" i="4"/>
  <c r="F595" i="4"/>
  <c r="F594" i="4"/>
  <c r="E594" i="4"/>
  <c r="D594" i="4"/>
  <c r="F592" i="4"/>
  <c r="F591" i="4"/>
  <c r="F590" i="4"/>
  <c r="E590" i="4"/>
  <c r="D590" i="4"/>
  <c r="F589" i="4"/>
  <c r="F588" i="4"/>
  <c r="F587" i="4"/>
  <c r="E587" i="4"/>
  <c r="D587" i="4"/>
  <c r="F586" i="4"/>
  <c r="F585" i="4"/>
  <c r="E585" i="4"/>
  <c r="D585" i="4"/>
  <c r="F584" i="4"/>
  <c r="F583" i="4"/>
  <c r="F582" i="4"/>
  <c r="E581" i="4"/>
  <c r="D581" i="4"/>
  <c r="F581" i="4" s="1"/>
  <c r="D580" i="4"/>
  <c r="F580" i="4" s="1"/>
  <c r="F579" i="4"/>
  <c r="F578" i="4"/>
  <c r="E577" i="4"/>
  <c r="D577" i="4"/>
  <c r="F577" i="4" s="1"/>
  <c r="F576" i="4"/>
  <c r="F575" i="4"/>
  <c r="F574" i="4"/>
  <c r="E574" i="4"/>
  <c r="E567" i="4" s="1"/>
  <c r="D574" i="4"/>
  <c r="F573" i="4"/>
  <c r="F572" i="4"/>
  <c r="F571" i="4"/>
  <c r="E571" i="4"/>
  <c r="D571" i="4"/>
  <c r="F570" i="4"/>
  <c r="F569" i="4"/>
  <c r="E568" i="4"/>
  <c r="D568" i="4"/>
  <c r="F566" i="4"/>
  <c r="F565" i="4"/>
  <c r="F564" i="4"/>
  <c r="E563" i="4"/>
  <c r="D563" i="4"/>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E529" i="4" s="1"/>
  <c r="D530" i="4"/>
  <c r="F527" i="4"/>
  <c r="F526" i="4"/>
  <c r="E525" i="4"/>
  <c r="D525" i="4"/>
  <c r="F525" i="4" s="1"/>
  <c r="F524" i="4"/>
  <c r="F523" i="4"/>
  <c r="F522" i="4"/>
  <c r="E522" i="4"/>
  <c r="D522" i="4"/>
  <c r="F521" i="4"/>
  <c r="F520" i="4"/>
  <c r="F519" i="4"/>
  <c r="E519" i="4"/>
  <c r="D519" i="4"/>
  <c r="F518" i="4"/>
  <c r="F517" i="4"/>
  <c r="E516" i="4"/>
  <c r="D516" i="4"/>
  <c r="F514" i="4"/>
  <c r="F513" i="4"/>
  <c r="F512" i="4"/>
  <c r="F511" i="4"/>
  <c r="F510" i="4"/>
  <c r="F509" i="4"/>
  <c r="F508" i="4"/>
  <c r="E507" i="4"/>
  <c r="E484" i="4" s="1"/>
  <c r="D507" i="4"/>
  <c r="F507" i="4" s="1"/>
  <c r="F506" i="4"/>
  <c r="F505" i="4"/>
  <c r="F504" i="4"/>
  <c r="F503" i="4"/>
  <c r="E502" i="4"/>
  <c r="D502" i="4"/>
  <c r="F502" i="4" s="1"/>
  <c r="F501" i="4"/>
  <c r="F500" i="4"/>
  <c r="F499" i="4"/>
  <c r="F498" i="4"/>
  <c r="F497" i="4"/>
  <c r="F496" i="4"/>
  <c r="E495" i="4"/>
  <c r="D495" i="4"/>
  <c r="F495" i="4" s="1"/>
  <c r="F494" i="4"/>
  <c r="F493" i="4"/>
  <c r="F492" i="4"/>
  <c r="F491" i="4"/>
  <c r="E490" i="4"/>
  <c r="D490" i="4"/>
  <c r="F489" i="4"/>
  <c r="F488" i="4"/>
  <c r="F487" i="4"/>
  <c r="F486" i="4"/>
  <c r="F485" i="4"/>
  <c r="E485" i="4"/>
  <c r="D485" i="4"/>
  <c r="F483" i="4"/>
  <c r="F482" i="4"/>
  <c r="F481" i="4"/>
  <c r="E481" i="4"/>
  <c r="D481" i="4"/>
  <c r="F480" i="4"/>
  <c r="F479" i="4"/>
  <c r="E478" i="4"/>
  <c r="D478" i="4"/>
  <c r="F477" i="4"/>
  <c r="F476" i="4"/>
  <c r="F475" i="4"/>
  <c r="F474" i="4"/>
  <c r="F473" i="4"/>
  <c r="E473" i="4"/>
  <c r="D473" i="4"/>
  <c r="E472" i="4"/>
  <c r="F471" i="4"/>
  <c r="F470" i="4"/>
  <c r="F469" i="4"/>
  <c r="E469" i="4"/>
  <c r="D469" i="4"/>
  <c r="F468" i="4"/>
  <c r="F467" i="4"/>
  <c r="E466" i="4"/>
  <c r="D466" i="4"/>
  <c r="F466" i="4" s="1"/>
  <c r="F465" i="4"/>
  <c r="F464" i="4"/>
  <c r="E463" i="4"/>
  <c r="D463" i="4"/>
  <c r="F462" i="4"/>
  <c r="F461" i="4"/>
  <c r="F460" i="4"/>
  <c r="E460" i="4"/>
  <c r="E459" i="4" s="1"/>
  <c r="D460" i="4"/>
  <c r="F458" i="4"/>
  <c r="F457" i="4"/>
  <c r="F456" i="4"/>
  <c r="F455"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D422" i="4"/>
  <c r="E418" i="4"/>
  <c r="D418" i="4"/>
  <c r="F418" i="4" s="1"/>
  <c r="E417" i="4"/>
  <c r="D417" i="4"/>
  <c r="E416" i="4"/>
  <c r="D416" i="4"/>
  <c r="F411" i="4"/>
  <c r="F410" i="4"/>
  <c r="F409" i="4"/>
  <c r="F406" i="4"/>
  <c r="F405" i="4"/>
  <c r="F404" i="4"/>
  <c r="F403" i="4"/>
  <c r="F402" i="4"/>
  <c r="E402" i="4"/>
  <c r="D402" i="4"/>
  <c r="F401" i="4"/>
  <c r="F400" i="4"/>
  <c r="E400" i="4"/>
  <c r="D400" i="4"/>
  <c r="F399" i="4"/>
  <c r="F398" i="4"/>
  <c r="E397" i="4"/>
  <c r="D397" i="4"/>
  <c r="E396" i="4"/>
  <c r="F395" i="4"/>
  <c r="F394" i="4"/>
  <c r="F393" i="4"/>
  <c r="F392" i="4"/>
  <c r="F391" i="4"/>
  <c r="E391" i="4"/>
  <c r="D391" i="4"/>
  <c r="F390" i="4"/>
  <c r="F389" i="4"/>
  <c r="F388" i="4"/>
  <c r="E388" i="4"/>
  <c r="D388" i="4"/>
  <c r="F387" i="4"/>
  <c r="F386" i="4"/>
  <c r="F385" i="4"/>
  <c r="F384" i="4"/>
  <c r="F383" i="4"/>
  <c r="E383" i="4"/>
  <c r="D383" i="4"/>
  <c r="F382" i="4"/>
  <c r="F381" i="4"/>
  <c r="F380" i="4"/>
  <c r="F379" i="4"/>
  <c r="E378" i="4"/>
  <c r="D378" i="4"/>
  <c r="F378" i="4" s="1"/>
  <c r="F377" i="4"/>
  <c r="F376" i="4"/>
  <c r="F375" i="4"/>
  <c r="F374" i="4"/>
  <c r="F373" i="4"/>
  <c r="F372" i="4"/>
  <c r="F371" i="4"/>
  <c r="F370" i="4"/>
  <c r="E369" i="4"/>
  <c r="D369" i="4"/>
  <c r="F368" i="4"/>
  <c r="F367" i="4"/>
  <c r="F366" i="4"/>
  <c r="F365" i="4"/>
  <c r="F364" i="4"/>
  <c r="E364" i="4"/>
  <c r="D364" i="4"/>
  <c r="E363" i="4"/>
  <c r="F362" i="4"/>
  <c r="F361" i="4"/>
  <c r="F360" i="4"/>
  <c r="F359" i="4"/>
  <c r="F358" i="4"/>
  <c r="F357" i="4"/>
  <c r="F356" i="4"/>
  <c r="E356" i="4"/>
  <c r="D356" i="4"/>
  <c r="F355" i="4"/>
  <c r="F354" i="4"/>
  <c r="F353" i="4"/>
  <c r="E352" i="4"/>
  <c r="E351" i="4" s="1"/>
  <c r="E350" i="4" s="1"/>
  <c r="D352" i="4"/>
  <c r="F352" i="4" s="1"/>
  <c r="D351" i="4"/>
  <c r="F349" i="4"/>
  <c r="F348" i="4"/>
  <c r="E348" i="4"/>
  <c r="D348" i="4"/>
  <c r="F347" i="4"/>
  <c r="F346" i="4"/>
  <c r="E345" i="4"/>
  <c r="D345" i="4"/>
  <c r="E344" i="4"/>
  <c r="F343" i="4"/>
  <c r="F342" i="4"/>
  <c r="F341" i="4"/>
  <c r="F340" i="4"/>
  <c r="F339" i="4"/>
  <c r="E339" i="4"/>
  <c r="D339" i="4"/>
  <c r="F338" i="4"/>
  <c r="F337" i="4"/>
  <c r="F336" i="4"/>
  <c r="E336" i="4"/>
  <c r="D336" i="4"/>
  <c r="F335" i="4"/>
  <c r="F334" i="4"/>
  <c r="F333" i="4"/>
  <c r="F332" i="4"/>
  <c r="F331" i="4"/>
  <c r="E331" i="4"/>
  <c r="E311" i="4" s="1"/>
  <c r="D331" i="4"/>
  <c r="F330" i="4"/>
  <c r="F329" i="4"/>
  <c r="F328" i="4"/>
  <c r="F327" i="4"/>
  <c r="E326" i="4"/>
  <c r="D326" i="4"/>
  <c r="F326" i="4" s="1"/>
  <c r="F325" i="4"/>
  <c r="F324" i="4"/>
  <c r="F323" i="4"/>
  <c r="F322" i="4"/>
  <c r="F321" i="4"/>
  <c r="F320" i="4"/>
  <c r="F319" i="4"/>
  <c r="F318" i="4"/>
  <c r="E317" i="4"/>
  <c r="D317" i="4"/>
  <c r="F316" i="4"/>
  <c r="F315" i="4"/>
  <c r="F314" i="4"/>
  <c r="F313" i="4"/>
  <c r="F312" i="4"/>
  <c r="E312" i="4"/>
  <c r="D312" i="4"/>
  <c r="F310" i="4"/>
  <c r="F309" i="4"/>
  <c r="F308" i="4"/>
  <c r="F307" i="4"/>
  <c r="F306" i="4"/>
  <c r="F305" i="4"/>
  <c r="F304" i="4"/>
  <c r="E304" i="4"/>
  <c r="D304" i="4"/>
  <c r="F303" i="4"/>
  <c r="F302" i="4"/>
  <c r="F301" i="4"/>
  <c r="E300" i="4"/>
  <c r="E299" i="4" s="1"/>
  <c r="D300" i="4"/>
  <c r="F300" i="4" s="1"/>
  <c r="D299" i="4"/>
  <c r="F296" i="4"/>
  <c r="F295" i="4"/>
  <c r="F294" i="4"/>
  <c r="F293" i="4"/>
  <c r="F292" i="4"/>
  <c r="E288" i="4"/>
  <c r="D288" i="4"/>
  <c r="F288" i="4" s="1"/>
  <c r="F287" i="4"/>
  <c r="E287" i="4"/>
  <c r="D287" i="4"/>
  <c r="F286" i="4"/>
  <c r="F285" i="4"/>
  <c r="F282" i="4"/>
  <c r="F281" i="4"/>
  <c r="F280" i="4"/>
  <c r="F279" i="4"/>
  <c r="E279" i="4"/>
  <c r="D279" i="4"/>
  <c r="F278" i="4"/>
  <c r="F277" i="4"/>
  <c r="F276" i="4"/>
  <c r="F275" i="4"/>
  <c r="F274" i="4"/>
  <c r="F273" i="4"/>
  <c r="E273" i="4"/>
  <c r="D273" i="4"/>
  <c r="F270" i="4"/>
  <c r="F269" i="4"/>
  <c r="E268" i="4"/>
  <c r="D268" i="4"/>
  <c r="F268" i="4" s="1"/>
  <c r="F266" i="4"/>
  <c r="F265" i="4"/>
  <c r="E264" i="4"/>
  <c r="E263" i="4" s="1"/>
  <c r="D264" i="4"/>
  <c r="F261" i="4"/>
  <c r="F260" i="4"/>
  <c r="E259" i="4"/>
  <c r="D259" i="4"/>
  <c r="F259" i="4" s="1"/>
  <c r="F257" i="4"/>
  <c r="F256" i="4"/>
  <c r="F255" i="4"/>
  <c r="F254" i="4"/>
  <c r="E253" i="4"/>
  <c r="D253" i="4"/>
  <c r="E247" i="4"/>
  <c r="D247" i="4"/>
  <c r="F246" i="4"/>
  <c r="F245" i="4"/>
  <c r="F244" i="4"/>
  <c r="E244" i="4"/>
  <c r="D244" i="4"/>
  <c r="F241" i="4"/>
  <c r="F240" i="4"/>
  <c r="E240" i="4"/>
  <c r="D240" i="4"/>
  <c r="F238" i="4"/>
  <c r="F237" i="4"/>
  <c r="E236" i="4"/>
  <c r="D236" i="4"/>
  <c r="F236" i="4" s="1"/>
  <c r="F233" i="4"/>
  <c r="F232" i="4"/>
  <c r="E231" i="4"/>
  <c r="D231" i="4"/>
  <c r="F231" i="4" s="1"/>
  <c r="F230" i="4"/>
  <c r="F229" i="4"/>
  <c r="F228" i="4"/>
  <c r="E228" i="4"/>
  <c r="D228" i="4"/>
  <c r="F227" i="4"/>
  <c r="F226" i="4"/>
  <c r="F225" i="4"/>
  <c r="E225" i="4"/>
  <c r="D225" i="4"/>
  <c r="D224" i="4" s="1"/>
  <c r="F224" i="4" s="1"/>
  <c r="E224" i="4"/>
  <c r="F222" i="4"/>
  <c r="F221" i="4"/>
  <c r="F220" i="4"/>
  <c r="E219" i="4"/>
  <c r="D219" i="4"/>
  <c r="F219" i="4" s="1"/>
  <c r="F218" i="4"/>
  <c r="F217" i="4"/>
  <c r="E216" i="4"/>
  <c r="E215" i="4" s="1"/>
  <c r="D216" i="4"/>
  <c r="F214" i="4"/>
  <c r="F213" i="4"/>
  <c r="F212" i="4"/>
  <c r="F211" i="4"/>
  <c r="E210" i="4"/>
  <c r="F210" i="4" s="1"/>
  <c r="D210" i="4"/>
  <c r="F209" i="4"/>
  <c r="F208" i="4"/>
  <c r="F207" i="4"/>
  <c r="F206" i="4"/>
  <c r="F205" i="4"/>
  <c r="F204" i="4"/>
  <c r="F203" i="4"/>
  <c r="E202" i="4"/>
  <c r="D202" i="4"/>
  <c r="F202" i="4" s="1"/>
  <c r="F201" i="4"/>
  <c r="F200" i="4"/>
  <c r="F199" i="4"/>
  <c r="F198" i="4"/>
  <c r="E197" i="4"/>
  <c r="E196" i="4" s="1"/>
  <c r="D197" i="4"/>
  <c r="F197" i="4" s="1"/>
  <c r="F195" i="4"/>
  <c r="F194" i="4"/>
  <c r="F193" i="4"/>
  <c r="F192" i="4"/>
  <c r="F191" i="4"/>
  <c r="F190" i="4"/>
  <c r="F189" i="4"/>
  <c r="E188" i="4"/>
  <c r="D188" i="4"/>
  <c r="F188" i="4" s="1"/>
  <c r="F187" i="4"/>
  <c r="F186" i="4"/>
  <c r="F185" i="4"/>
  <c r="F184" i="4"/>
  <c r="F183" i="4"/>
  <c r="F182" i="4"/>
  <c r="F181" i="4"/>
  <c r="F180" i="4"/>
  <c r="F179" i="4"/>
  <c r="F178" i="4"/>
  <c r="E177" i="4"/>
  <c r="D177" i="4"/>
  <c r="F177" i="4" s="1"/>
  <c r="F176" i="4"/>
  <c r="F175" i="4"/>
  <c r="F174" i="4"/>
  <c r="F173" i="4"/>
  <c r="F172" i="4"/>
  <c r="F171" i="4"/>
  <c r="F170" i="4"/>
  <c r="E169" i="4"/>
  <c r="D165" i="1" s="1"/>
  <c r="D169" i="4"/>
  <c r="F168" i="4"/>
  <c r="F167" i="4"/>
  <c r="F166" i="4"/>
  <c r="F165" i="4"/>
  <c r="F164" i="4"/>
  <c r="E164" i="4"/>
  <c r="D164" i="4"/>
  <c r="F162" i="4"/>
  <c r="F161" i="4"/>
  <c r="F160" i="4"/>
  <c r="E159" i="4"/>
  <c r="D159" i="4"/>
  <c r="F158" i="4"/>
  <c r="F157" i="4"/>
  <c r="F156" i="4"/>
  <c r="F155" i="4"/>
  <c r="F154" i="4"/>
  <c r="E153" i="4"/>
  <c r="E152" i="4" s="1"/>
  <c r="D148" i="1" s="1"/>
  <c r="D153" i="4"/>
  <c r="F150" i="4"/>
  <c r="F149" i="4"/>
  <c r="F148" i="4"/>
  <c r="F147" i="4"/>
  <c r="F146" i="4"/>
  <c r="F145" i="4"/>
  <c r="F144" i="4"/>
  <c r="F143" i="4"/>
  <c r="F142" i="4"/>
  <c r="F141" i="4"/>
  <c r="F140" i="4"/>
  <c r="E140" i="4"/>
  <c r="D140" i="4"/>
  <c r="D139" i="4" s="1"/>
  <c r="F139" i="4" s="1"/>
  <c r="E139" i="4"/>
  <c r="F138" i="4"/>
  <c r="F137" i="4"/>
  <c r="F136" i="4"/>
  <c r="F135" i="4"/>
  <c r="E134" i="4"/>
  <c r="E133" i="4" s="1"/>
  <c r="D129" i="1" s="1"/>
  <c r="D134" i="4"/>
  <c r="C130" i="1" s="1"/>
  <c r="F130" i="4"/>
  <c r="F129" i="4"/>
  <c r="E128" i="4"/>
  <c r="D128" i="4"/>
  <c r="F128" i="4" s="1"/>
  <c r="F127" i="4"/>
  <c r="F126" i="4"/>
  <c r="F125" i="4"/>
  <c r="E125" i="4"/>
  <c r="E124" i="4" s="1"/>
  <c r="D125" i="4"/>
  <c r="D124" i="4"/>
  <c r="F124" i="4" s="1"/>
  <c r="F123" i="4"/>
  <c r="F122" i="4"/>
  <c r="F121" i="4"/>
  <c r="F120" i="4"/>
  <c r="E120" i="4"/>
  <c r="D120" i="4"/>
  <c r="F119" i="4"/>
  <c r="F118" i="4"/>
  <c r="F117" i="4"/>
  <c r="F116" i="4"/>
  <c r="F115" i="4"/>
  <c r="F114" i="4"/>
  <c r="F113" i="4"/>
  <c r="E112" i="4"/>
  <c r="D108" i="1" s="1"/>
  <c r="D112" i="4"/>
  <c r="F112" i="4" s="1"/>
  <c r="F111" i="4"/>
  <c r="F110" i="4"/>
  <c r="F109" i="4"/>
  <c r="F108" i="4"/>
  <c r="E107" i="4"/>
  <c r="D107" i="4"/>
  <c r="F107" i="4" s="1"/>
  <c r="F105" i="4"/>
  <c r="F104" i="4"/>
  <c r="F103" i="4"/>
  <c r="F102" i="4"/>
  <c r="F101" i="4"/>
  <c r="F100" i="4"/>
  <c r="F99" i="4"/>
  <c r="E98" i="4"/>
  <c r="D98" i="4"/>
  <c r="F98" i="4" s="1"/>
  <c r="F97" i="4"/>
  <c r="F96" i="4"/>
  <c r="F95" i="4"/>
  <c r="F94" i="4"/>
  <c r="F93" i="4"/>
  <c r="F92" i="4"/>
  <c r="F91" i="4"/>
  <c r="E91" i="4"/>
  <c r="D91" i="4"/>
  <c r="F90" i="4"/>
  <c r="F89" i="4"/>
  <c r="F88" i="4"/>
  <c r="F87" i="4"/>
  <c r="F86" i="4"/>
  <c r="F85" i="4"/>
  <c r="F84" i="4"/>
  <c r="E83" i="4"/>
  <c r="D83" i="4"/>
  <c r="F83" i="4" s="1"/>
  <c r="F81" i="4"/>
  <c r="F80" i="4"/>
  <c r="F79" i="4"/>
  <c r="F78" i="4"/>
  <c r="F77" i="4"/>
  <c r="E77" i="4"/>
  <c r="D77" i="4"/>
  <c r="F76" i="4"/>
  <c r="F75" i="4"/>
  <c r="F74" i="4"/>
  <c r="E74" i="4"/>
  <c r="D74" i="4"/>
  <c r="F73" i="4"/>
  <c r="F72" i="4"/>
  <c r="E71" i="4"/>
  <c r="D71" i="4"/>
  <c r="F71" i="4" s="1"/>
  <c r="F70" i="4"/>
  <c r="F69" i="4"/>
  <c r="E68" i="4"/>
  <c r="D68" i="4"/>
  <c r="F68" i="4" s="1"/>
  <c r="F67" i="4"/>
  <c r="F66" i="4"/>
  <c r="F65" i="4"/>
  <c r="E65" i="4"/>
  <c r="D65" i="4"/>
  <c r="F64" i="4"/>
  <c r="F63" i="4"/>
  <c r="F62" i="4"/>
  <c r="E62" i="4"/>
  <c r="D62" i="4"/>
  <c r="F61" i="4"/>
  <c r="F60" i="4"/>
  <c r="E59" i="4"/>
  <c r="D59" i="4"/>
  <c r="F59" i="4" s="1"/>
  <c r="F58" i="4"/>
  <c r="F57" i="4"/>
  <c r="F56" i="4"/>
  <c r="F55" i="4"/>
  <c r="F54" i="4"/>
  <c r="E54" i="4"/>
  <c r="D54" i="4"/>
  <c r="F53" i="4"/>
  <c r="F52" i="4"/>
  <c r="E51" i="4"/>
  <c r="D51" i="4"/>
  <c r="F51" i="4" s="1"/>
  <c r="F49" i="4"/>
  <c r="F48" i="4"/>
  <c r="F47" i="4"/>
  <c r="F46" i="4"/>
  <c r="F45" i="4"/>
  <c r="E45" i="4"/>
  <c r="E44" i="4" s="1"/>
  <c r="D45" i="4"/>
  <c r="D44" i="4"/>
  <c r="F44" i="4" s="1"/>
  <c r="F43" i="4"/>
  <c r="F42" i="4"/>
  <c r="F41" i="4"/>
  <c r="F40" i="4"/>
  <c r="E40" i="4"/>
  <c r="D40" i="4"/>
  <c r="F39" i="4"/>
  <c r="F38" i="4"/>
  <c r="E37" i="4"/>
  <c r="D37" i="4"/>
  <c r="F37" i="4" s="1"/>
  <c r="F36" i="4"/>
  <c r="F35" i="4"/>
  <c r="F34" i="4"/>
  <c r="F33" i="4"/>
  <c r="F32" i="4"/>
  <c r="F31" i="4"/>
  <c r="F30" i="4"/>
  <c r="F29" i="4"/>
  <c r="E29" i="4"/>
  <c r="D29" i="4"/>
  <c r="F28" i="4"/>
  <c r="F27" i="4"/>
  <c r="F26" i="4"/>
  <c r="F25" i="4"/>
  <c r="F24" i="4"/>
  <c r="F23" i="4"/>
  <c r="E23" i="4"/>
  <c r="D23" i="4"/>
  <c r="F22" i="4"/>
  <c r="F21" i="4"/>
  <c r="F20" i="4"/>
  <c r="F19" i="4"/>
  <c r="F18" i="4"/>
  <c r="F17" i="4"/>
  <c r="E17" i="4"/>
  <c r="D17" i="4"/>
  <c r="F16" i="4"/>
  <c r="F15" i="4"/>
  <c r="F14" i="4"/>
  <c r="F13" i="4"/>
  <c r="F12" i="4"/>
  <c r="F11" i="4"/>
  <c r="F10" i="4"/>
  <c r="F9" i="4"/>
  <c r="E8" i="4"/>
  <c r="D8" i="4"/>
  <c r="G36" i="3"/>
  <c r="B36" i="3"/>
  <c r="G35" i="3"/>
  <c r="B35" i="3"/>
  <c r="G34" i="3"/>
  <c r="B34" i="3"/>
  <c r="I33" i="3"/>
  <c r="G33" i="3"/>
  <c r="B33" i="3"/>
  <c r="I32" i="3"/>
  <c r="H32" i="3"/>
  <c r="G32" i="3"/>
  <c r="B32" i="3"/>
  <c r="I31" i="3"/>
  <c r="H31" i="3"/>
  <c r="G31" i="3"/>
  <c r="B31" i="3"/>
  <c r="I30" i="3"/>
  <c r="H30" i="3"/>
  <c r="G30" i="3"/>
  <c r="B30" i="3"/>
  <c r="I29" i="3"/>
  <c r="H29" i="3"/>
  <c r="G29" i="3"/>
  <c r="B29" i="3"/>
  <c r="G28" i="3"/>
  <c r="B28" i="3"/>
  <c r="G27" i="3"/>
  <c r="B27" i="3"/>
  <c r="I26" i="3"/>
  <c r="H26" i="3"/>
  <c r="G26" i="3"/>
  <c r="B26" i="3"/>
  <c r="H25" i="3"/>
  <c r="G25" i="3"/>
  <c r="B25" i="3"/>
  <c r="G24" i="3"/>
  <c r="B24" i="3"/>
  <c r="G23" i="3"/>
  <c r="B23" i="3"/>
  <c r="G22" i="3"/>
  <c r="B22" i="3"/>
  <c r="G21" i="3"/>
  <c r="B21" i="3"/>
  <c r="G20" i="3"/>
  <c r="B20" i="3"/>
  <c r="G19" i="3"/>
  <c r="B19" i="3"/>
  <c r="G18" i="3"/>
  <c r="B18" i="3"/>
  <c r="G17" i="3"/>
  <c r="B17" i="3"/>
  <c r="G16" i="3"/>
  <c r="B16" i="3"/>
  <c r="H10" i="3" a="1"/>
  <c r="H10" i="3" s="1"/>
  <c r="L3" i="9" s="1"/>
  <c r="H1580" i="1"/>
  <c r="C1580" i="1"/>
  <c r="G1580" i="1" s="1"/>
  <c r="G1579" i="1"/>
  <c r="C1579" i="1"/>
  <c r="H1579" i="1" s="1"/>
  <c r="C1578" i="1"/>
  <c r="G1578" i="1" s="1"/>
  <c r="C1577" i="1"/>
  <c r="H1577" i="1" s="1"/>
  <c r="C1576" i="1"/>
  <c r="G1576" i="1" s="1"/>
  <c r="G1575" i="1"/>
  <c r="C1575" i="1"/>
  <c r="H1575" i="1" s="1"/>
  <c r="H1574" i="1"/>
  <c r="C1574" i="1"/>
  <c r="G1574" i="1" s="1"/>
  <c r="H1573" i="1"/>
  <c r="G1573" i="1"/>
  <c r="C1573" i="1"/>
  <c r="C1572" i="1"/>
  <c r="G1572" i="1" s="1"/>
  <c r="G1571" i="1"/>
  <c r="C1571" i="1"/>
  <c r="H1571" i="1" s="1"/>
  <c r="C1570" i="1"/>
  <c r="G1570" i="1" s="1"/>
  <c r="H1569" i="1"/>
  <c r="G1569" i="1"/>
  <c r="C1569" i="1"/>
  <c r="C1568" i="1"/>
  <c r="G1568" i="1" s="1"/>
  <c r="G1567" i="1"/>
  <c r="C1567" i="1"/>
  <c r="H1567" i="1" s="1"/>
  <c r="C1566" i="1"/>
  <c r="G1566" i="1" s="1"/>
  <c r="H1565" i="1"/>
  <c r="G1565" i="1"/>
  <c r="C1565" i="1"/>
  <c r="H1564" i="1"/>
  <c r="C1564" i="1"/>
  <c r="G1564" i="1" s="1"/>
  <c r="G1563" i="1"/>
  <c r="C1563" i="1"/>
  <c r="H1563" i="1" s="1"/>
  <c r="H1562" i="1"/>
  <c r="C1562" i="1"/>
  <c r="G1562" i="1" s="1"/>
  <c r="H1561" i="1"/>
  <c r="G1561" i="1"/>
  <c r="C1561" i="1"/>
  <c r="H1560" i="1"/>
  <c r="C1560" i="1"/>
  <c r="G1560" i="1" s="1"/>
  <c r="G1559" i="1"/>
  <c r="C1559" i="1"/>
  <c r="H1559" i="1" s="1"/>
  <c r="H1558" i="1"/>
  <c r="C1558" i="1"/>
  <c r="G1558" i="1" s="1"/>
  <c r="H1557" i="1"/>
  <c r="G1557" i="1"/>
  <c r="C1557" i="1"/>
  <c r="C1556" i="1"/>
  <c r="G1556" i="1" s="1"/>
  <c r="G1555" i="1"/>
  <c r="C1555" i="1"/>
  <c r="H1555" i="1" s="1"/>
  <c r="C1554" i="1"/>
  <c r="G1554" i="1" s="1"/>
  <c r="H1553" i="1"/>
  <c r="G1553" i="1"/>
  <c r="C1553" i="1"/>
  <c r="C1552" i="1"/>
  <c r="G1552" i="1" s="1"/>
  <c r="G1551" i="1"/>
  <c r="C1551" i="1"/>
  <c r="H1551" i="1" s="1"/>
  <c r="C1550" i="1"/>
  <c r="G1550" i="1" s="1"/>
  <c r="H1549" i="1"/>
  <c r="G1549" i="1"/>
  <c r="C1549" i="1"/>
  <c r="H1548" i="1"/>
  <c r="C1548" i="1"/>
  <c r="G1548" i="1" s="1"/>
  <c r="G1547" i="1"/>
  <c r="C1547" i="1"/>
  <c r="H1547" i="1" s="1"/>
  <c r="H1546" i="1"/>
  <c r="C1546" i="1"/>
  <c r="G1546" i="1" s="1"/>
  <c r="H1545" i="1"/>
  <c r="G1545" i="1"/>
  <c r="C1545" i="1"/>
  <c r="H1544" i="1"/>
  <c r="C1544" i="1"/>
  <c r="G1544" i="1" s="1"/>
  <c r="G1543" i="1"/>
  <c r="C1543" i="1"/>
  <c r="H1543" i="1" s="1"/>
  <c r="H1542" i="1"/>
  <c r="C1542" i="1"/>
  <c r="G1542" i="1" s="1"/>
  <c r="H1541" i="1"/>
  <c r="G1541" i="1"/>
  <c r="C1541" i="1"/>
  <c r="H1540" i="1"/>
  <c r="C1540" i="1"/>
  <c r="G1540" i="1" s="1"/>
  <c r="G1539" i="1"/>
  <c r="C1539" i="1"/>
  <c r="H1539" i="1" s="1"/>
  <c r="H1538" i="1"/>
  <c r="C1538" i="1"/>
  <c r="G1538" i="1" s="1"/>
  <c r="H1537" i="1"/>
  <c r="G1537" i="1"/>
  <c r="C1537" i="1"/>
  <c r="C1536" i="1"/>
  <c r="G1536" i="1" s="1"/>
  <c r="G1535" i="1"/>
  <c r="C1535" i="1"/>
  <c r="H1535" i="1" s="1"/>
  <c r="C1534" i="1"/>
  <c r="G1534" i="1" s="1"/>
  <c r="H1533" i="1"/>
  <c r="G1533" i="1"/>
  <c r="C1533" i="1"/>
  <c r="H1532" i="1"/>
  <c r="C1532" i="1"/>
  <c r="G1532" i="1" s="1"/>
  <c r="G1531" i="1"/>
  <c r="C1531" i="1"/>
  <c r="H1531" i="1" s="1"/>
  <c r="H1530" i="1"/>
  <c r="C1530" i="1"/>
  <c r="G1530" i="1" s="1"/>
  <c r="H1529" i="1"/>
  <c r="G1529" i="1"/>
  <c r="C1529" i="1"/>
  <c r="H1528" i="1"/>
  <c r="C1528" i="1"/>
  <c r="G1528" i="1" s="1"/>
  <c r="G1527" i="1"/>
  <c r="C1527" i="1"/>
  <c r="H1527" i="1" s="1"/>
  <c r="H1526" i="1"/>
  <c r="C1526" i="1"/>
  <c r="G1526" i="1" s="1"/>
  <c r="H1525" i="1"/>
  <c r="G1525" i="1"/>
  <c r="C1525" i="1"/>
  <c r="G1523" i="1"/>
  <c r="C1523" i="1"/>
  <c r="H1523" i="1" s="1"/>
  <c r="H1522" i="1"/>
  <c r="C1522" i="1"/>
  <c r="G1522" i="1" s="1"/>
  <c r="H1521" i="1"/>
  <c r="G1521" i="1"/>
  <c r="C1521" i="1"/>
  <c r="C1520" i="1"/>
  <c r="G1520" i="1" s="1"/>
  <c r="G1519" i="1"/>
  <c r="C1519" i="1"/>
  <c r="H1519" i="1" s="1"/>
  <c r="H1516" i="1"/>
  <c r="C1516" i="1"/>
  <c r="G1516" i="1" s="1"/>
  <c r="G1515" i="1"/>
  <c r="C1515" i="1"/>
  <c r="H1515" i="1" s="1"/>
  <c r="H1514" i="1"/>
  <c r="C1514" i="1"/>
  <c r="G1514" i="1" s="1"/>
  <c r="H1513" i="1"/>
  <c r="G1513" i="1"/>
  <c r="C1513" i="1"/>
  <c r="C1512" i="1"/>
  <c r="G1512" i="1" s="1"/>
  <c r="G1511" i="1"/>
  <c r="C1511" i="1"/>
  <c r="H1511" i="1" s="1"/>
  <c r="C1510" i="1"/>
  <c r="G1510" i="1" s="1"/>
  <c r="H1509" i="1"/>
  <c r="G1509" i="1"/>
  <c r="C1509" i="1"/>
  <c r="H1508" i="1"/>
  <c r="C1508" i="1"/>
  <c r="G1508" i="1" s="1"/>
  <c r="G1507" i="1"/>
  <c r="C1507" i="1"/>
  <c r="H1507" i="1" s="1"/>
  <c r="H1506" i="1"/>
  <c r="C1506" i="1"/>
  <c r="G1506" i="1" s="1"/>
  <c r="H1505" i="1"/>
  <c r="G1505" i="1"/>
  <c r="C1505" i="1"/>
  <c r="C1504" i="1"/>
  <c r="G1504" i="1" s="1"/>
  <c r="C1503" i="1"/>
  <c r="H1503" i="1" s="1"/>
  <c r="C1502" i="1"/>
  <c r="G1502" i="1" s="1"/>
  <c r="H1500" i="1"/>
  <c r="C1500" i="1"/>
  <c r="G1500" i="1" s="1"/>
  <c r="H1498" i="1"/>
  <c r="C1498" i="1"/>
  <c r="G1498" i="1" s="1"/>
  <c r="H1497" i="1"/>
  <c r="G1497" i="1"/>
  <c r="C1497" i="1"/>
  <c r="C1496" i="1"/>
  <c r="G1496" i="1" s="1"/>
  <c r="G1495" i="1"/>
  <c r="C1495" i="1"/>
  <c r="H1495" i="1" s="1"/>
  <c r="C1494" i="1"/>
  <c r="G1494" i="1" s="1"/>
  <c r="H1493" i="1"/>
  <c r="G1493" i="1"/>
  <c r="C1493" i="1"/>
  <c r="H1492" i="1"/>
  <c r="C1492" i="1"/>
  <c r="G1492" i="1" s="1"/>
  <c r="C1491" i="1"/>
  <c r="H1491" i="1" s="1"/>
  <c r="C1490" i="1"/>
  <c r="G1490" i="1" s="1"/>
  <c r="H1489" i="1"/>
  <c r="G1489" i="1"/>
  <c r="C1489" i="1"/>
  <c r="H1488" i="1"/>
  <c r="C1488" i="1"/>
  <c r="G1488" i="1" s="1"/>
  <c r="G1487" i="1"/>
  <c r="C1487" i="1"/>
  <c r="H1487" i="1" s="1"/>
  <c r="C1486" i="1"/>
  <c r="G1486" i="1" s="1"/>
  <c r="C1485" i="1"/>
  <c r="H1485" i="1" s="1"/>
  <c r="H1484" i="1"/>
  <c r="C1484" i="1"/>
  <c r="G1484" i="1" s="1"/>
  <c r="H1482" i="1"/>
  <c r="C1482" i="1"/>
  <c r="G1482" i="1" s="1"/>
  <c r="C1480" i="1"/>
  <c r="G1480" i="1" s="1"/>
  <c r="D1479" i="1"/>
  <c r="C1479" i="1"/>
  <c r="G1479" i="1" s="1"/>
  <c r="D1478" i="1"/>
  <c r="C1478" i="1"/>
  <c r="G1478" i="1" s="1"/>
  <c r="D1477" i="1"/>
  <c r="C1477" i="1"/>
  <c r="G1477" i="1" s="1"/>
  <c r="D1476" i="1"/>
  <c r="C1476" i="1"/>
  <c r="G1476" i="1" s="1"/>
  <c r="G1475" i="1"/>
  <c r="D1475" i="1"/>
  <c r="C1475" i="1"/>
  <c r="H1475" i="1" s="1"/>
  <c r="G1474" i="1"/>
  <c r="D1474" i="1"/>
  <c r="C1474" i="1"/>
  <c r="G1473" i="1"/>
  <c r="D1473" i="1"/>
  <c r="C1473" i="1"/>
  <c r="G1472" i="1"/>
  <c r="D1472" i="1"/>
  <c r="C1472" i="1"/>
  <c r="G1471" i="1"/>
  <c r="D1471" i="1"/>
  <c r="C1471" i="1"/>
  <c r="G1470" i="1"/>
  <c r="D1470" i="1"/>
  <c r="C1470" i="1"/>
  <c r="H1470" i="1" s="1"/>
  <c r="D1469" i="1"/>
  <c r="C1469" i="1"/>
  <c r="H1469" i="1" s="1"/>
  <c r="D1468" i="1"/>
  <c r="C1468" i="1"/>
  <c r="D1467" i="1"/>
  <c r="C1467" i="1"/>
  <c r="D1466" i="1"/>
  <c r="C1466" i="1"/>
  <c r="D1465" i="1"/>
  <c r="C1465" i="1"/>
  <c r="D1464" i="1"/>
  <c r="C1464" i="1"/>
  <c r="D1463" i="1"/>
  <c r="C1463" i="1"/>
  <c r="D1462" i="1"/>
  <c r="C1462" i="1"/>
  <c r="D1461" i="1"/>
  <c r="C1461" i="1"/>
  <c r="H1461" i="1" s="1"/>
  <c r="D1460" i="1"/>
  <c r="C1460" i="1"/>
  <c r="G1460" i="1" s="1"/>
  <c r="D1459" i="1"/>
  <c r="C1459" i="1"/>
  <c r="G1459" i="1" s="1"/>
  <c r="D1458" i="1"/>
  <c r="C1458" i="1"/>
  <c r="G1458" i="1" s="1"/>
  <c r="D1457" i="1"/>
  <c r="C1457" i="1"/>
  <c r="G1457" i="1" s="1"/>
  <c r="D1456" i="1"/>
  <c r="C1456" i="1"/>
  <c r="G1456" i="1" s="1"/>
  <c r="D1455" i="1"/>
  <c r="C1455" i="1"/>
  <c r="G1455" i="1" s="1"/>
  <c r="G1454" i="1"/>
  <c r="D1454" i="1"/>
  <c r="C1454" i="1"/>
  <c r="H1454" i="1" s="1"/>
  <c r="G1453" i="1"/>
  <c r="D1453" i="1"/>
  <c r="C1453" i="1"/>
  <c r="H1453" i="1" s="1"/>
  <c r="G1452" i="1"/>
  <c r="D1452" i="1"/>
  <c r="C1452" i="1"/>
  <c r="G1451" i="1"/>
  <c r="D1451" i="1"/>
  <c r="C1451" i="1"/>
  <c r="G1450" i="1"/>
  <c r="D1450" i="1"/>
  <c r="C1450" i="1"/>
  <c r="G1449" i="1"/>
  <c r="D1449" i="1"/>
  <c r="C1449" i="1"/>
  <c r="G1448" i="1"/>
  <c r="D1448" i="1"/>
  <c r="C1448" i="1"/>
  <c r="G1447" i="1"/>
  <c r="D1447" i="1"/>
  <c r="C1447" i="1"/>
  <c r="G1446" i="1"/>
  <c r="D1446" i="1"/>
  <c r="C1446" i="1"/>
  <c r="D1445" i="1"/>
  <c r="G1445" i="1" s="1"/>
  <c r="C1445" i="1"/>
  <c r="D1444" i="1"/>
  <c r="H1444" i="1" s="1"/>
  <c r="C1444" i="1"/>
  <c r="D1443" i="1"/>
  <c r="G1443" i="1" s="1"/>
  <c r="C1443" i="1"/>
  <c r="D1442" i="1"/>
  <c r="H1442" i="1" s="1"/>
  <c r="C1442" i="1"/>
  <c r="D1441" i="1"/>
  <c r="G1441" i="1" s="1"/>
  <c r="C1441" i="1"/>
  <c r="D1440" i="1"/>
  <c r="H1440" i="1" s="1"/>
  <c r="C1440" i="1"/>
  <c r="D1439" i="1"/>
  <c r="G1439" i="1" s="1"/>
  <c r="C1439" i="1"/>
  <c r="H1438" i="1"/>
  <c r="D1438" i="1"/>
  <c r="G1438" i="1" s="1"/>
  <c r="C1438" i="1"/>
  <c r="H1437" i="1"/>
  <c r="D1437" i="1"/>
  <c r="G1437" i="1" s="1"/>
  <c r="C1437" i="1"/>
  <c r="H1436" i="1"/>
  <c r="D1436" i="1"/>
  <c r="G1436" i="1" s="1"/>
  <c r="C1436" i="1"/>
  <c r="H1434" i="1"/>
  <c r="D1434" i="1"/>
  <c r="G1434" i="1" s="1"/>
  <c r="C1434" i="1"/>
  <c r="H1433" i="1"/>
  <c r="D1433" i="1"/>
  <c r="G1433" i="1" s="1"/>
  <c r="C1433" i="1"/>
  <c r="D1432" i="1"/>
  <c r="G1432" i="1" s="1"/>
  <c r="C1432" i="1"/>
  <c r="H1431" i="1"/>
  <c r="D1431" i="1"/>
  <c r="G1431" i="1" s="1"/>
  <c r="C1431" i="1"/>
  <c r="H1430" i="1"/>
  <c r="D1430" i="1"/>
  <c r="G1430" i="1" s="1"/>
  <c r="C1430" i="1"/>
  <c r="H1429" i="1"/>
  <c r="D1429" i="1"/>
  <c r="G1429" i="1" s="1"/>
  <c r="C1429" i="1"/>
  <c r="D1428" i="1"/>
  <c r="G1428" i="1" s="1"/>
  <c r="C1428" i="1"/>
  <c r="H1427" i="1"/>
  <c r="D1427" i="1"/>
  <c r="G1427" i="1" s="1"/>
  <c r="C1427" i="1"/>
  <c r="H1426" i="1"/>
  <c r="D1426" i="1"/>
  <c r="G1426" i="1" s="1"/>
  <c r="C1426" i="1"/>
  <c r="H1425" i="1"/>
  <c r="D1425" i="1"/>
  <c r="G1425" i="1" s="1"/>
  <c r="C1425" i="1"/>
  <c r="D1424" i="1"/>
  <c r="G1424" i="1" s="1"/>
  <c r="C1424" i="1"/>
  <c r="H1423" i="1"/>
  <c r="D1423" i="1"/>
  <c r="G1423" i="1" s="1"/>
  <c r="C1423" i="1"/>
  <c r="H1422" i="1"/>
  <c r="D1422" i="1"/>
  <c r="G1422" i="1" s="1"/>
  <c r="C1422" i="1"/>
  <c r="H1421" i="1"/>
  <c r="D1421" i="1"/>
  <c r="G1421" i="1" s="1"/>
  <c r="C1421" i="1"/>
  <c r="D1420" i="1"/>
  <c r="G1420" i="1" s="1"/>
  <c r="C1420" i="1"/>
  <c r="H1419" i="1"/>
  <c r="D1419" i="1"/>
  <c r="G1419" i="1" s="1"/>
  <c r="C1419" i="1"/>
  <c r="H1418" i="1"/>
  <c r="D1418" i="1"/>
  <c r="G1418" i="1" s="1"/>
  <c r="C1418" i="1"/>
  <c r="H1417" i="1"/>
  <c r="D1417" i="1"/>
  <c r="G1417" i="1" s="1"/>
  <c r="C1417" i="1"/>
  <c r="D1416" i="1"/>
  <c r="G1416" i="1" s="1"/>
  <c r="C1416" i="1"/>
  <c r="H1415" i="1"/>
  <c r="D1415" i="1"/>
  <c r="G1415" i="1" s="1"/>
  <c r="C1415" i="1"/>
  <c r="H1414" i="1"/>
  <c r="D1414" i="1"/>
  <c r="G1414" i="1" s="1"/>
  <c r="C1414" i="1"/>
  <c r="H1413" i="1"/>
  <c r="D1413" i="1"/>
  <c r="G1413" i="1" s="1"/>
  <c r="C1413" i="1"/>
  <c r="D1412" i="1"/>
  <c r="G1412" i="1" s="1"/>
  <c r="C1412" i="1"/>
  <c r="H1411" i="1"/>
  <c r="D1411" i="1"/>
  <c r="G1411" i="1" s="1"/>
  <c r="C1411" i="1"/>
  <c r="H1410" i="1"/>
  <c r="D1410" i="1"/>
  <c r="G1410" i="1" s="1"/>
  <c r="C1410" i="1"/>
  <c r="H1409" i="1"/>
  <c r="D1409" i="1"/>
  <c r="G1409" i="1" s="1"/>
  <c r="C1409" i="1"/>
  <c r="D1408" i="1"/>
  <c r="H1407" i="1"/>
  <c r="D1407" i="1"/>
  <c r="G1407" i="1" s="1"/>
  <c r="C1407" i="1"/>
  <c r="D1406" i="1"/>
  <c r="G1406" i="1" s="1"/>
  <c r="C1406" i="1"/>
  <c r="D1405" i="1"/>
  <c r="G1405" i="1" s="1"/>
  <c r="C1405" i="1"/>
  <c r="H1404" i="1"/>
  <c r="D1404" i="1"/>
  <c r="G1404" i="1" s="1"/>
  <c r="C1404" i="1"/>
  <c r="H1403" i="1"/>
  <c r="D1403" i="1"/>
  <c r="G1403" i="1" s="1"/>
  <c r="C1403" i="1"/>
  <c r="D1402" i="1"/>
  <c r="G1402" i="1" s="1"/>
  <c r="C1402" i="1"/>
  <c r="D1401" i="1"/>
  <c r="G1401" i="1" s="1"/>
  <c r="C1401" i="1"/>
  <c r="H1400" i="1"/>
  <c r="D1400" i="1"/>
  <c r="G1400" i="1" s="1"/>
  <c r="C1400" i="1"/>
  <c r="H1399" i="1"/>
  <c r="D1399" i="1"/>
  <c r="G1399" i="1" s="1"/>
  <c r="C1399" i="1"/>
  <c r="D1398" i="1"/>
  <c r="G1398" i="1" s="1"/>
  <c r="C1398" i="1"/>
  <c r="D1397" i="1"/>
  <c r="G1397" i="1" s="1"/>
  <c r="C1397" i="1"/>
  <c r="H1396" i="1"/>
  <c r="D1396" i="1"/>
  <c r="G1396" i="1" s="1"/>
  <c r="C1396" i="1"/>
  <c r="H1395" i="1"/>
  <c r="D1395" i="1"/>
  <c r="G1395" i="1" s="1"/>
  <c r="C1395" i="1"/>
  <c r="D1394" i="1"/>
  <c r="G1394" i="1" s="1"/>
  <c r="C1394" i="1"/>
  <c r="D1393" i="1"/>
  <c r="G1393" i="1" s="1"/>
  <c r="C1393" i="1"/>
  <c r="H1392" i="1"/>
  <c r="D1392" i="1"/>
  <c r="G1392" i="1" s="1"/>
  <c r="C1392" i="1"/>
  <c r="H1391" i="1"/>
  <c r="D1391" i="1"/>
  <c r="G1391" i="1" s="1"/>
  <c r="C1391" i="1"/>
  <c r="D1390" i="1"/>
  <c r="G1390" i="1" s="1"/>
  <c r="C1390" i="1"/>
  <c r="D1389" i="1"/>
  <c r="G1389" i="1" s="1"/>
  <c r="C1389" i="1"/>
  <c r="H1388" i="1"/>
  <c r="D1388" i="1"/>
  <c r="G1388" i="1" s="1"/>
  <c r="C1388" i="1"/>
  <c r="H1387" i="1"/>
  <c r="D1387" i="1"/>
  <c r="G1387" i="1" s="1"/>
  <c r="C1387" i="1"/>
  <c r="D1386" i="1"/>
  <c r="G1386" i="1" s="1"/>
  <c r="C1386" i="1"/>
  <c r="D1385" i="1"/>
  <c r="G1385" i="1" s="1"/>
  <c r="C1385" i="1"/>
  <c r="H1384" i="1"/>
  <c r="D1384" i="1"/>
  <c r="G1384" i="1" s="1"/>
  <c r="C1384" i="1"/>
  <c r="D1382" i="1"/>
  <c r="G1382" i="1" s="1"/>
  <c r="C1382" i="1"/>
  <c r="H1381" i="1"/>
  <c r="D1381" i="1"/>
  <c r="G1381" i="1" s="1"/>
  <c r="C1381" i="1"/>
  <c r="H1380" i="1"/>
  <c r="D1380" i="1"/>
  <c r="G1380" i="1" s="1"/>
  <c r="C1380" i="1"/>
  <c r="H1379" i="1"/>
  <c r="G1379" i="1"/>
  <c r="D1379" i="1"/>
  <c r="C1379" i="1"/>
  <c r="H1378" i="1"/>
  <c r="G1378" i="1"/>
  <c r="D1378" i="1"/>
  <c r="C1378" i="1"/>
  <c r="H1377" i="1"/>
  <c r="G1377" i="1"/>
  <c r="D1377" i="1"/>
  <c r="C1377" i="1"/>
  <c r="D1376" i="1"/>
  <c r="D1375" i="1"/>
  <c r="H1375" i="1" s="1"/>
  <c r="C1375" i="1"/>
  <c r="D1374" i="1"/>
  <c r="H1374" i="1" s="1"/>
  <c r="C1374" i="1"/>
  <c r="D1373" i="1"/>
  <c r="H1373" i="1" s="1"/>
  <c r="C1373" i="1"/>
  <c r="D1372" i="1"/>
  <c r="H1372" i="1" s="1"/>
  <c r="C1372" i="1"/>
  <c r="D1371" i="1"/>
  <c r="H1371" i="1" s="1"/>
  <c r="C1371" i="1"/>
  <c r="D1370" i="1"/>
  <c r="H1370" i="1" s="1"/>
  <c r="C1370" i="1"/>
  <c r="D1369" i="1"/>
  <c r="D1368" i="1"/>
  <c r="G1368" i="1" s="1"/>
  <c r="C1368" i="1"/>
  <c r="D1367" i="1"/>
  <c r="G1367" i="1" s="1"/>
  <c r="C1367" i="1"/>
  <c r="D1366" i="1"/>
  <c r="G1366" i="1" s="1"/>
  <c r="C1366" i="1"/>
  <c r="D1365" i="1"/>
  <c r="G1365" i="1" s="1"/>
  <c r="C1365" i="1"/>
  <c r="D1364" i="1"/>
  <c r="G1364" i="1" s="1"/>
  <c r="C1364" i="1"/>
  <c r="D1363" i="1"/>
  <c r="G1363" i="1" s="1"/>
  <c r="C1363" i="1"/>
  <c r="D1362" i="1"/>
  <c r="G1362" i="1" s="1"/>
  <c r="C1362" i="1"/>
  <c r="D1361" i="1"/>
  <c r="G1361" i="1" s="1"/>
  <c r="C1361" i="1"/>
  <c r="D1360" i="1"/>
  <c r="G1360" i="1" s="1"/>
  <c r="C1360" i="1"/>
  <c r="D1359" i="1"/>
  <c r="G1359" i="1" s="1"/>
  <c r="C1359" i="1"/>
  <c r="D1358" i="1"/>
  <c r="G1358" i="1" s="1"/>
  <c r="C1358" i="1"/>
  <c r="D1357" i="1"/>
  <c r="G1357" i="1" s="1"/>
  <c r="C1357" i="1"/>
  <c r="D1356" i="1"/>
  <c r="G1356" i="1" s="1"/>
  <c r="C1356" i="1"/>
  <c r="D1355" i="1"/>
  <c r="G1355" i="1" s="1"/>
  <c r="C1355" i="1"/>
  <c r="D1354" i="1"/>
  <c r="G1354" i="1" s="1"/>
  <c r="C1354" i="1"/>
  <c r="D1353" i="1"/>
  <c r="G1353" i="1" s="1"/>
  <c r="C1353" i="1"/>
  <c r="D1352" i="1"/>
  <c r="G1352" i="1" s="1"/>
  <c r="C1352" i="1"/>
  <c r="D1351" i="1"/>
  <c r="G1351" i="1" s="1"/>
  <c r="C1351" i="1"/>
  <c r="D1350" i="1"/>
  <c r="G1350" i="1" s="1"/>
  <c r="C1350" i="1"/>
  <c r="D1349" i="1"/>
  <c r="G1349" i="1" s="1"/>
  <c r="C1349" i="1"/>
  <c r="D1348" i="1"/>
  <c r="G1348" i="1" s="1"/>
  <c r="C1348" i="1"/>
  <c r="D1347" i="1"/>
  <c r="G1347" i="1" s="1"/>
  <c r="C1347" i="1"/>
  <c r="D1346" i="1"/>
  <c r="G1346" i="1" s="1"/>
  <c r="C1346" i="1"/>
  <c r="D1345" i="1"/>
  <c r="G1345" i="1" s="1"/>
  <c r="C1345" i="1"/>
  <c r="D1344" i="1"/>
  <c r="G1344" i="1" s="1"/>
  <c r="C1344" i="1"/>
  <c r="D1343" i="1"/>
  <c r="G1343" i="1" s="1"/>
  <c r="C1343" i="1"/>
  <c r="D1342" i="1"/>
  <c r="G1342" i="1" s="1"/>
  <c r="C1342" i="1"/>
  <c r="D1341" i="1"/>
  <c r="G1341" i="1" s="1"/>
  <c r="C1341" i="1"/>
  <c r="D1340" i="1"/>
  <c r="G1340" i="1" s="1"/>
  <c r="C1340" i="1"/>
  <c r="D1339" i="1"/>
  <c r="G1339" i="1" s="1"/>
  <c r="C1339" i="1"/>
  <c r="D1338" i="1"/>
  <c r="G1338" i="1" s="1"/>
  <c r="C1338" i="1"/>
  <c r="D1337" i="1"/>
  <c r="G1337" i="1" s="1"/>
  <c r="C1337" i="1"/>
  <c r="D1336" i="1"/>
  <c r="G1336" i="1" s="1"/>
  <c r="C1336" i="1"/>
  <c r="D1335" i="1"/>
  <c r="G1335" i="1" s="1"/>
  <c r="C1335" i="1"/>
  <c r="D1334" i="1"/>
  <c r="G1334" i="1" s="1"/>
  <c r="C1334" i="1"/>
  <c r="D1333" i="1"/>
  <c r="G1333" i="1" s="1"/>
  <c r="C1333" i="1"/>
  <c r="D1332" i="1"/>
  <c r="G1332" i="1" s="1"/>
  <c r="C1332" i="1"/>
  <c r="D1331" i="1"/>
  <c r="G1331" i="1" s="1"/>
  <c r="C1331" i="1"/>
  <c r="D1330" i="1"/>
  <c r="G1330" i="1" s="1"/>
  <c r="C1330" i="1"/>
  <c r="D1329" i="1"/>
  <c r="H1328" i="1"/>
  <c r="G1328" i="1"/>
  <c r="D1328" i="1"/>
  <c r="C1328" i="1"/>
  <c r="H1327" i="1"/>
  <c r="G1327" i="1"/>
  <c r="D1327" i="1"/>
  <c r="C1327" i="1"/>
  <c r="H1326" i="1"/>
  <c r="G1326" i="1"/>
  <c r="D1326" i="1"/>
  <c r="C1326" i="1"/>
  <c r="H1325" i="1"/>
  <c r="G1325" i="1"/>
  <c r="D1325" i="1"/>
  <c r="C1325" i="1"/>
  <c r="H1324" i="1"/>
  <c r="G1324" i="1"/>
  <c r="D1324" i="1"/>
  <c r="C1324" i="1"/>
  <c r="H1323" i="1"/>
  <c r="G1323" i="1"/>
  <c r="D1323" i="1"/>
  <c r="C1323" i="1"/>
  <c r="H1322" i="1"/>
  <c r="G1322" i="1"/>
  <c r="D1322" i="1"/>
  <c r="C1322" i="1"/>
  <c r="H1321" i="1"/>
  <c r="G1321" i="1"/>
  <c r="D1321" i="1"/>
  <c r="C1321" i="1"/>
  <c r="H1320" i="1"/>
  <c r="G1320" i="1"/>
  <c r="D1320" i="1"/>
  <c r="C1320" i="1"/>
  <c r="H1319" i="1"/>
  <c r="G1319" i="1"/>
  <c r="D1319" i="1"/>
  <c r="C1319" i="1"/>
  <c r="H1318" i="1"/>
  <c r="G1318" i="1"/>
  <c r="D1318" i="1"/>
  <c r="C1318" i="1"/>
  <c r="H1317" i="1"/>
  <c r="G1317" i="1"/>
  <c r="D1317" i="1"/>
  <c r="C1317" i="1"/>
  <c r="H1316" i="1"/>
  <c r="G1316" i="1"/>
  <c r="D1316" i="1"/>
  <c r="C1316" i="1"/>
  <c r="H1315" i="1"/>
  <c r="G1315" i="1"/>
  <c r="D1315" i="1"/>
  <c r="C1315" i="1"/>
  <c r="H1314" i="1"/>
  <c r="G1314" i="1"/>
  <c r="D1314" i="1"/>
  <c r="C1314" i="1"/>
  <c r="H1313" i="1"/>
  <c r="G1313" i="1"/>
  <c r="D1313" i="1"/>
  <c r="C1313" i="1"/>
  <c r="H1312" i="1"/>
  <c r="G1312" i="1"/>
  <c r="D1312" i="1"/>
  <c r="C1312" i="1"/>
  <c r="H1311" i="1"/>
  <c r="G1311" i="1"/>
  <c r="D1311" i="1"/>
  <c r="C1311" i="1"/>
  <c r="H1310" i="1"/>
  <c r="G1310" i="1"/>
  <c r="D1310" i="1"/>
  <c r="C1310" i="1"/>
  <c r="H1309" i="1"/>
  <c r="G1309" i="1"/>
  <c r="D1309" i="1"/>
  <c r="C1309" i="1"/>
  <c r="H1308" i="1"/>
  <c r="G1308" i="1"/>
  <c r="D1308" i="1"/>
  <c r="C1308" i="1"/>
  <c r="H1307" i="1"/>
  <c r="G1307" i="1"/>
  <c r="D1307" i="1"/>
  <c r="C1307" i="1"/>
  <c r="H1306" i="1"/>
  <c r="G1306" i="1"/>
  <c r="D1306" i="1"/>
  <c r="C1306" i="1"/>
  <c r="H1305" i="1"/>
  <c r="G1305" i="1"/>
  <c r="D1305" i="1"/>
  <c r="C1305" i="1"/>
  <c r="H1304" i="1"/>
  <c r="G1304" i="1"/>
  <c r="D1304" i="1"/>
  <c r="C1304" i="1"/>
  <c r="H1303" i="1"/>
  <c r="G1303" i="1"/>
  <c r="D1303" i="1"/>
  <c r="C1303" i="1"/>
  <c r="H1302" i="1"/>
  <c r="G1302" i="1"/>
  <c r="D1302" i="1"/>
  <c r="C1302" i="1"/>
  <c r="H1301" i="1"/>
  <c r="G1301" i="1"/>
  <c r="D1301" i="1"/>
  <c r="C1301" i="1"/>
  <c r="H1300" i="1"/>
  <c r="G1300" i="1"/>
  <c r="D1300" i="1"/>
  <c r="C1300" i="1"/>
  <c r="D1299" i="1"/>
  <c r="G1298" i="1"/>
  <c r="D1298" i="1"/>
  <c r="H1298" i="1" s="1"/>
  <c r="C1298" i="1"/>
  <c r="G1297" i="1"/>
  <c r="D1297" i="1"/>
  <c r="H1297" i="1" s="1"/>
  <c r="C1297" i="1"/>
  <c r="G1296" i="1"/>
  <c r="D1296" i="1"/>
  <c r="H1296" i="1" s="1"/>
  <c r="C1296" i="1"/>
  <c r="G1295" i="1"/>
  <c r="D1295" i="1"/>
  <c r="H1295" i="1" s="1"/>
  <c r="C1295" i="1"/>
  <c r="G1294" i="1"/>
  <c r="D1294" i="1"/>
  <c r="H1294" i="1" s="1"/>
  <c r="C1294" i="1"/>
  <c r="G1293" i="1"/>
  <c r="D1293" i="1"/>
  <c r="H1293" i="1" s="1"/>
  <c r="C1293" i="1"/>
  <c r="G1292" i="1"/>
  <c r="D1292" i="1"/>
  <c r="H1292" i="1" s="1"/>
  <c r="C1292" i="1"/>
  <c r="G1291" i="1"/>
  <c r="D1291" i="1"/>
  <c r="H1291" i="1" s="1"/>
  <c r="C1291" i="1"/>
  <c r="G1290" i="1"/>
  <c r="D1290" i="1"/>
  <c r="H1290" i="1" s="1"/>
  <c r="C1290" i="1"/>
  <c r="G1289" i="1"/>
  <c r="D1289" i="1"/>
  <c r="H1289" i="1" s="1"/>
  <c r="C1289" i="1"/>
  <c r="G1288" i="1"/>
  <c r="D1288" i="1"/>
  <c r="H1288" i="1" s="1"/>
  <c r="C1288" i="1"/>
  <c r="G1287" i="1"/>
  <c r="D1287" i="1"/>
  <c r="H1287" i="1" s="1"/>
  <c r="C1287" i="1"/>
  <c r="G1286" i="1"/>
  <c r="D1286" i="1"/>
  <c r="H1286" i="1" s="1"/>
  <c r="C1286" i="1"/>
  <c r="G1285" i="1"/>
  <c r="D1285" i="1"/>
  <c r="H1285" i="1" s="1"/>
  <c r="C1285" i="1"/>
  <c r="G1284" i="1"/>
  <c r="D1284" i="1"/>
  <c r="H1284" i="1" s="1"/>
  <c r="C1284" i="1"/>
  <c r="G1283" i="1"/>
  <c r="D1283" i="1"/>
  <c r="H1283" i="1" s="1"/>
  <c r="C1283" i="1"/>
  <c r="G1282" i="1"/>
  <c r="D1282" i="1"/>
  <c r="H1282" i="1" s="1"/>
  <c r="C1282" i="1"/>
  <c r="G1281" i="1"/>
  <c r="D1281" i="1"/>
  <c r="H1281" i="1" s="1"/>
  <c r="C1281" i="1"/>
  <c r="G1280" i="1"/>
  <c r="D1280" i="1"/>
  <c r="H1280" i="1" s="1"/>
  <c r="C1280" i="1"/>
  <c r="G1279" i="1"/>
  <c r="D1279" i="1"/>
  <c r="H1279" i="1" s="1"/>
  <c r="C1279" i="1"/>
  <c r="G1278" i="1"/>
  <c r="D1278" i="1"/>
  <c r="H1278" i="1" s="1"/>
  <c r="C1278" i="1"/>
  <c r="G1277" i="1"/>
  <c r="D1277" i="1"/>
  <c r="H1277" i="1" s="1"/>
  <c r="C1277" i="1"/>
  <c r="G1276" i="1"/>
  <c r="D1276" i="1"/>
  <c r="H1276" i="1" s="1"/>
  <c r="C1276" i="1"/>
  <c r="G1275" i="1"/>
  <c r="D1275" i="1"/>
  <c r="H1275" i="1" s="1"/>
  <c r="C1275" i="1"/>
  <c r="G1274" i="1"/>
  <c r="D1274" i="1"/>
  <c r="H1274" i="1" s="1"/>
  <c r="C1274" i="1"/>
  <c r="G1273" i="1"/>
  <c r="D1273" i="1"/>
  <c r="H1273" i="1" s="1"/>
  <c r="C1273" i="1"/>
  <c r="G1272" i="1"/>
  <c r="D1272" i="1"/>
  <c r="H1272" i="1" s="1"/>
  <c r="C1272" i="1"/>
  <c r="G1271" i="1"/>
  <c r="D1271" i="1"/>
  <c r="H1271" i="1" s="1"/>
  <c r="C1271" i="1"/>
  <c r="G1270" i="1"/>
  <c r="D1270" i="1"/>
  <c r="H1270" i="1" s="1"/>
  <c r="C1270" i="1"/>
  <c r="G1269" i="1"/>
  <c r="D1269" i="1"/>
  <c r="H1269" i="1" s="1"/>
  <c r="C1269" i="1"/>
  <c r="G1268" i="1"/>
  <c r="D1268" i="1"/>
  <c r="H1268" i="1" s="1"/>
  <c r="C1268" i="1"/>
  <c r="G1267" i="1"/>
  <c r="D1267" i="1"/>
  <c r="H1267" i="1" s="1"/>
  <c r="C1267" i="1"/>
  <c r="G1266" i="1"/>
  <c r="D1266" i="1"/>
  <c r="H1266" i="1" s="1"/>
  <c r="C1266" i="1"/>
  <c r="G1265" i="1"/>
  <c r="D1265" i="1"/>
  <c r="H1265" i="1" s="1"/>
  <c r="C1265" i="1"/>
  <c r="G1264" i="1"/>
  <c r="D1264" i="1"/>
  <c r="H1264" i="1" s="1"/>
  <c r="C1264" i="1"/>
  <c r="G1263" i="1"/>
  <c r="D1263" i="1"/>
  <c r="H1263" i="1" s="1"/>
  <c r="C1263" i="1"/>
  <c r="G1262" i="1"/>
  <c r="D1262" i="1"/>
  <c r="H1262" i="1" s="1"/>
  <c r="C1262" i="1"/>
  <c r="G1261" i="1"/>
  <c r="D1261" i="1"/>
  <c r="H1261" i="1" s="1"/>
  <c r="C1261" i="1"/>
  <c r="G1260" i="1"/>
  <c r="D1260" i="1"/>
  <c r="H1260" i="1" s="1"/>
  <c r="C1260" i="1"/>
  <c r="G1259" i="1"/>
  <c r="D1259" i="1"/>
  <c r="H1259" i="1" s="1"/>
  <c r="C1259" i="1"/>
  <c r="G1258" i="1"/>
  <c r="D1258" i="1"/>
  <c r="H1258" i="1" s="1"/>
  <c r="C1258" i="1"/>
  <c r="G1257" i="1"/>
  <c r="D1257" i="1"/>
  <c r="H1257" i="1" s="1"/>
  <c r="C1257" i="1"/>
  <c r="G1256" i="1"/>
  <c r="D1256" i="1"/>
  <c r="H1256" i="1" s="1"/>
  <c r="C1256" i="1"/>
  <c r="G1255" i="1"/>
  <c r="D1255" i="1"/>
  <c r="H1255" i="1" s="1"/>
  <c r="C1255" i="1"/>
  <c r="G1254" i="1"/>
  <c r="D1254" i="1"/>
  <c r="H1254" i="1" s="1"/>
  <c r="C1254" i="1"/>
  <c r="G1253" i="1"/>
  <c r="D1253" i="1"/>
  <c r="H1253" i="1" s="1"/>
  <c r="C1253" i="1"/>
  <c r="G1252" i="1"/>
  <c r="D1252" i="1"/>
  <c r="H1252" i="1" s="1"/>
  <c r="C1252" i="1"/>
  <c r="G1251" i="1"/>
  <c r="D1251" i="1"/>
  <c r="H1251" i="1" s="1"/>
  <c r="C1251" i="1"/>
  <c r="G1250" i="1"/>
  <c r="D1250" i="1"/>
  <c r="H1250" i="1" s="1"/>
  <c r="C1250" i="1"/>
  <c r="G1249" i="1"/>
  <c r="D1249" i="1"/>
  <c r="H1249" i="1" s="1"/>
  <c r="C1249" i="1"/>
  <c r="G1248" i="1"/>
  <c r="D1248" i="1"/>
  <c r="H1248" i="1" s="1"/>
  <c r="C1248" i="1"/>
  <c r="G1247" i="1"/>
  <c r="D1247" i="1"/>
  <c r="H1247" i="1" s="1"/>
  <c r="C1247" i="1"/>
  <c r="G1246" i="1"/>
  <c r="D1246" i="1"/>
  <c r="H1246" i="1" s="1"/>
  <c r="C1246" i="1"/>
  <c r="G1245" i="1"/>
  <c r="D1245" i="1"/>
  <c r="H1245" i="1" s="1"/>
  <c r="C1245" i="1"/>
  <c r="G1244" i="1"/>
  <c r="D1244" i="1"/>
  <c r="H1244" i="1" s="1"/>
  <c r="C1244" i="1"/>
  <c r="G1243" i="1"/>
  <c r="D1243" i="1"/>
  <c r="H1243" i="1" s="1"/>
  <c r="C1243" i="1"/>
  <c r="G1242" i="1"/>
  <c r="D1242" i="1"/>
  <c r="H1242" i="1" s="1"/>
  <c r="C1242" i="1"/>
  <c r="G1241" i="1"/>
  <c r="D1241" i="1"/>
  <c r="H1241" i="1" s="1"/>
  <c r="C1241" i="1"/>
  <c r="G1240" i="1"/>
  <c r="D1240" i="1"/>
  <c r="H1240" i="1" s="1"/>
  <c r="C1240" i="1"/>
  <c r="G1239" i="1"/>
  <c r="D1239" i="1"/>
  <c r="H1239" i="1" s="1"/>
  <c r="C1239" i="1"/>
  <c r="G1238" i="1"/>
  <c r="D1238" i="1"/>
  <c r="H1238" i="1" s="1"/>
  <c r="C1238" i="1"/>
  <c r="G1237" i="1"/>
  <c r="D1237" i="1"/>
  <c r="H1237" i="1" s="1"/>
  <c r="C1237" i="1"/>
  <c r="G1236" i="1"/>
  <c r="D1236" i="1"/>
  <c r="H1236" i="1" s="1"/>
  <c r="C1236" i="1"/>
  <c r="G1235" i="1"/>
  <c r="D1235" i="1"/>
  <c r="H1235" i="1" s="1"/>
  <c r="C1235" i="1"/>
  <c r="G1234" i="1"/>
  <c r="D1234" i="1"/>
  <c r="H1234" i="1" s="1"/>
  <c r="C1234" i="1"/>
  <c r="G1233" i="1"/>
  <c r="D1233" i="1"/>
  <c r="H1233" i="1" s="1"/>
  <c r="C1233" i="1"/>
  <c r="G1232" i="1"/>
  <c r="D1232" i="1"/>
  <c r="H1232" i="1" s="1"/>
  <c r="C1232" i="1"/>
  <c r="H1231" i="1"/>
  <c r="G1231" i="1"/>
  <c r="D1231" i="1"/>
  <c r="C1231" i="1"/>
  <c r="H1230" i="1"/>
  <c r="G1230" i="1"/>
  <c r="D1230" i="1"/>
  <c r="C1230" i="1"/>
  <c r="H1229" i="1"/>
  <c r="G1229" i="1"/>
  <c r="D1229" i="1"/>
  <c r="C1229" i="1"/>
  <c r="H1228" i="1"/>
  <c r="G1228" i="1"/>
  <c r="D1228" i="1"/>
  <c r="C1228" i="1"/>
  <c r="H1227" i="1"/>
  <c r="G1227" i="1"/>
  <c r="D1227" i="1"/>
  <c r="C1227" i="1"/>
  <c r="H1226" i="1"/>
  <c r="G1226" i="1"/>
  <c r="D1226" i="1"/>
  <c r="C1226" i="1"/>
  <c r="H1225" i="1"/>
  <c r="G1225" i="1"/>
  <c r="D1225" i="1"/>
  <c r="C1225" i="1"/>
  <c r="H1224" i="1"/>
  <c r="G1224" i="1"/>
  <c r="D1224" i="1"/>
  <c r="C1224" i="1"/>
  <c r="H1223" i="1"/>
  <c r="G1223" i="1"/>
  <c r="D1223" i="1"/>
  <c r="C1223" i="1"/>
  <c r="D1222" i="1"/>
  <c r="G1221" i="1"/>
  <c r="D1221" i="1"/>
  <c r="H1221" i="1" s="1"/>
  <c r="C1221" i="1"/>
  <c r="D1220" i="1"/>
  <c r="H1220" i="1" s="1"/>
  <c r="C1220" i="1"/>
  <c r="G1219" i="1"/>
  <c r="D1219" i="1"/>
  <c r="H1219" i="1" s="1"/>
  <c r="C1219" i="1"/>
  <c r="D1218" i="1"/>
  <c r="H1218" i="1" s="1"/>
  <c r="C1218" i="1"/>
  <c r="G1217" i="1"/>
  <c r="D1217" i="1"/>
  <c r="H1217" i="1" s="1"/>
  <c r="C1217" i="1"/>
  <c r="D1216" i="1"/>
  <c r="H1216" i="1" s="1"/>
  <c r="C1216" i="1"/>
  <c r="D1215" i="1"/>
  <c r="H1213" i="1"/>
  <c r="G1213" i="1"/>
  <c r="D1213" i="1"/>
  <c r="C1213" i="1"/>
  <c r="H1212" i="1"/>
  <c r="G1212" i="1"/>
  <c r="D1212" i="1"/>
  <c r="C1212" i="1"/>
  <c r="H1211" i="1"/>
  <c r="G1211" i="1"/>
  <c r="D1211" i="1"/>
  <c r="C1211" i="1"/>
  <c r="H1210" i="1"/>
  <c r="G1210" i="1"/>
  <c r="D1210" i="1"/>
  <c r="C1210" i="1"/>
  <c r="H1209" i="1"/>
  <c r="G1209" i="1"/>
  <c r="D1209" i="1"/>
  <c r="C1209" i="1"/>
  <c r="H1208" i="1"/>
  <c r="G1208" i="1"/>
  <c r="D1208" i="1"/>
  <c r="C1208" i="1"/>
  <c r="H1207" i="1"/>
  <c r="G1207" i="1"/>
  <c r="D1207" i="1"/>
  <c r="C1207" i="1"/>
  <c r="H1206" i="1"/>
  <c r="G1206" i="1"/>
  <c r="D1206" i="1"/>
  <c r="C1206" i="1"/>
  <c r="H1205" i="1"/>
  <c r="G1205" i="1"/>
  <c r="D1205" i="1"/>
  <c r="C1205" i="1"/>
  <c r="H1204" i="1"/>
  <c r="G1204" i="1"/>
  <c r="D1204" i="1"/>
  <c r="C1204" i="1"/>
  <c r="H1203" i="1"/>
  <c r="G1203" i="1"/>
  <c r="D1203" i="1"/>
  <c r="C1203" i="1"/>
  <c r="H1202" i="1"/>
  <c r="G1202" i="1"/>
  <c r="D1202" i="1"/>
  <c r="C1202" i="1"/>
  <c r="D1201" i="1"/>
  <c r="G1200" i="1"/>
  <c r="D1200" i="1"/>
  <c r="H1200" i="1" s="1"/>
  <c r="C1200" i="1"/>
  <c r="G1199" i="1"/>
  <c r="D1199" i="1"/>
  <c r="H1199" i="1" s="1"/>
  <c r="C1199" i="1"/>
  <c r="G1198" i="1"/>
  <c r="D1198" i="1"/>
  <c r="H1198" i="1" s="1"/>
  <c r="C1198" i="1"/>
  <c r="G1197" i="1"/>
  <c r="D1197" i="1"/>
  <c r="H1197" i="1" s="1"/>
  <c r="C1197" i="1"/>
  <c r="G1196" i="1"/>
  <c r="D1196" i="1"/>
  <c r="H1196" i="1" s="1"/>
  <c r="C1196" i="1"/>
  <c r="G1195" i="1"/>
  <c r="D1195" i="1"/>
  <c r="H1195" i="1" s="1"/>
  <c r="C1195" i="1"/>
  <c r="G1194" i="1"/>
  <c r="D1194" i="1"/>
  <c r="H1194" i="1" s="1"/>
  <c r="C1194" i="1"/>
  <c r="G1193" i="1"/>
  <c r="D1193" i="1"/>
  <c r="H1193" i="1" s="1"/>
  <c r="C1193" i="1"/>
  <c r="G1192" i="1"/>
  <c r="D1192" i="1"/>
  <c r="H1192" i="1" s="1"/>
  <c r="C1192" i="1"/>
  <c r="G1191" i="1"/>
  <c r="D1191" i="1"/>
  <c r="H1191" i="1" s="1"/>
  <c r="C1191" i="1"/>
  <c r="G1190" i="1"/>
  <c r="D1190" i="1"/>
  <c r="H1190" i="1" s="1"/>
  <c r="C1190" i="1"/>
  <c r="G1189" i="1"/>
  <c r="D1189" i="1"/>
  <c r="H1189" i="1" s="1"/>
  <c r="C1189" i="1"/>
  <c r="G1188" i="1"/>
  <c r="D1188" i="1"/>
  <c r="H1188" i="1" s="1"/>
  <c r="C1188" i="1"/>
  <c r="H1187" i="1"/>
  <c r="G1187" i="1"/>
  <c r="D1187" i="1"/>
  <c r="C1187" i="1"/>
  <c r="H1186" i="1"/>
  <c r="G1186" i="1"/>
  <c r="D1186" i="1"/>
  <c r="C1186" i="1"/>
  <c r="H1185" i="1"/>
  <c r="G1185" i="1"/>
  <c r="D1185" i="1"/>
  <c r="C1185" i="1"/>
  <c r="H1184" i="1"/>
  <c r="G1184" i="1"/>
  <c r="D1184" i="1"/>
  <c r="C1184" i="1"/>
  <c r="D1183" i="1"/>
  <c r="D1182" i="1"/>
  <c r="H1182" i="1" s="1"/>
  <c r="C1182" i="1"/>
  <c r="G1181" i="1"/>
  <c r="D1181" i="1"/>
  <c r="H1181" i="1" s="1"/>
  <c r="C1181" i="1"/>
  <c r="G1180" i="1"/>
  <c r="D1180" i="1"/>
  <c r="H1180" i="1" s="1"/>
  <c r="C1180" i="1"/>
  <c r="D1179" i="1"/>
  <c r="H1179" i="1" s="1"/>
  <c r="C1179" i="1"/>
  <c r="D1178" i="1"/>
  <c r="H1178" i="1" s="1"/>
  <c r="C1178" i="1"/>
  <c r="G1177" i="1"/>
  <c r="D1177" i="1"/>
  <c r="H1177" i="1" s="1"/>
  <c r="C1177" i="1"/>
  <c r="G1176" i="1"/>
  <c r="D1176" i="1"/>
  <c r="H1176" i="1" s="1"/>
  <c r="C1176" i="1"/>
  <c r="D1175" i="1"/>
  <c r="H1175" i="1" s="1"/>
  <c r="C1175" i="1"/>
  <c r="D1174" i="1"/>
  <c r="H1174" i="1" s="1"/>
  <c r="C1174" i="1"/>
  <c r="G1173" i="1"/>
  <c r="D1173" i="1"/>
  <c r="H1173" i="1" s="1"/>
  <c r="C1173" i="1"/>
  <c r="G1172" i="1"/>
  <c r="D1172" i="1"/>
  <c r="H1172" i="1" s="1"/>
  <c r="C1172" i="1"/>
  <c r="D1171" i="1"/>
  <c r="H1171" i="1" s="1"/>
  <c r="C1171" i="1"/>
  <c r="D1170" i="1"/>
  <c r="H1170" i="1" s="1"/>
  <c r="C1170" i="1"/>
  <c r="G1169" i="1"/>
  <c r="D1169" i="1"/>
  <c r="H1169" i="1" s="1"/>
  <c r="C1169" i="1"/>
  <c r="G1168" i="1"/>
  <c r="D1168" i="1"/>
  <c r="H1168" i="1" s="1"/>
  <c r="C1168" i="1"/>
  <c r="D1167" i="1"/>
  <c r="H1167" i="1" s="1"/>
  <c r="C1167" i="1"/>
  <c r="D1166" i="1"/>
  <c r="H1166" i="1" s="1"/>
  <c r="C1166" i="1"/>
  <c r="G1165" i="1"/>
  <c r="D1165" i="1"/>
  <c r="H1165" i="1" s="1"/>
  <c r="C1165" i="1"/>
  <c r="G1164" i="1"/>
  <c r="D1164" i="1"/>
  <c r="H1164" i="1" s="1"/>
  <c r="C1164" i="1"/>
  <c r="D1163" i="1"/>
  <c r="H1163" i="1" s="1"/>
  <c r="C1163" i="1"/>
  <c r="D1162" i="1"/>
  <c r="H1162" i="1" s="1"/>
  <c r="C1162" i="1"/>
  <c r="G1161" i="1"/>
  <c r="D1161" i="1"/>
  <c r="H1161" i="1" s="1"/>
  <c r="C1161" i="1"/>
  <c r="G1160" i="1"/>
  <c r="D1160" i="1"/>
  <c r="H1160" i="1" s="1"/>
  <c r="C1160" i="1"/>
  <c r="D1159" i="1"/>
  <c r="H1159" i="1" s="1"/>
  <c r="C1159" i="1"/>
  <c r="D1158" i="1"/>
  <c r="H1158" i="1" s="1"/>
  <c r="C1158" i="1"/>
  <c r="G1157" i="1"/>
  <c r="D1157" i="1"/>
  <c r="H1157" i="1" s="1"/>
  <c r="C1157" i="1"/>
  <c r="G1156" i="1"/>
  <c r="D1156" i="1"/>
  <c r="H1156" i="1" s="1"/>
  <c r="C1156" i="1"/>
  <c r="D1155" i="1"/>
  <c r="H1155" i="1" s="1"/>
  <c r="C1155" i="1"/>
  <c r="D1154" i="1"/>
  <c r="H1154" i="1" s="1"/>
  <c r="C1154" i="1"/>
  <c r="H1151" i="1"/>
  <c r="G1151" i="1"/>
  <c r="D1151" i="1"/>
  <c r="C1151" i="1"/>
  <c r="H1150" i="1"/>
  <c r="G1150" i="1"/>
  <c r="D1150" i="1"/>
  <c r="C1150" i="1"/>
  <c r="H1149" i="1"/>
  <c r="G1149" i="1"/>
  <c r="D1149" i="1"/>
  <c r="C1149" i="1"/>
  <c r="H1148" i="1"/>
  <c r="G1148" i="1"/>
  <c r="D1148" i="1"/>
  <c r="C1148" i="1"/>
  <c r="H1147" i="1"/>
  <c r="G1147" i="1"/>
  <c r="D1147" i="1"/>
  <c r="C1147" i="1"/>
  <c r="H1146" i="1"/>
  <c r="G1146" i="1"/>
  <c r="D1146" i="1"/>
  <c r="C1146" i="1"/>
  <c r="H1145" i="1"/>
  <c r="G1145" i="1"/>
  <c r="D1145" i="1"/>
  <c r="C1145" i="1"/>
  <c r="H1144" i="1"/>
  <c r="G1144" i="1"/>
  <c r="D1144" i="1"/>
  <c r="C1144" i="1"/>
  <c r="H1143" i="1"/>
  <c r="G1143" i="1"/>
  <c r="D1143" i="1"/>
  <c r="C1143" i="1"/>
  <c r="D1142" i="1"/>
  <c r="H1141" i="1"/>
  <c r="G1141" i="1"/>
  <c r="D1141" i="1"/>
  <c r="C1141" i="1"/>
  <c r="H1140" i="1"/>
  <c r="G1140" i="1"/>
  <c r="D1140" i="1"/>
  <c r="C1140" i="1"/>
  <c r="H1139" i="1"/>
  <c r="G1139" i="1"/>
  <c r="D1139" i="1"/>
  <c r="C1139" i="1"/>
  <c r="H1138" i="1"/>
  <c r="G1138" i="1"/>
  <c r="D1138" i="1"/>
  <c r="C1138" i="1"/>
  <c r="H1137" i="1"/>
  <c r="G1137" i="1"/>
  <c r="D1137" i="1"/>
  <c r="C1137" i="1"/>
  <c r="H1136" i="1"/>
  <c r="G1136" i="1"/>
  <c r="D1136" i="1"/>
  <c r="C1136" i="1"/>
  <c r="H1135" i="1"/>
  <c r="G1135" i="1"/>
  <c r="D1135" i="1"/>
  <c r="C1135" i="1"/>
  <c r="H1134" i="1"/>
  <c r="G1134" i="1"/>
  <c r="D1134" i="1"/>
  <c r="C1134" i="1"/>
  <c r="H1133" i="1"/>
  <c r="G1133" i="1"/>
  <c r="D1133" i="1"/>
  <c r="C1133" i="1"/>
  <c r="H1132" i="1"/>
  <c r="G1132" i="1"/>
  <c r="D1132" i="1"/>
  <c r="C1132" i="1"/>
  <c r="H1131" i="1"/>
  <c r="G1131" i="1"/>
  <c r="D1131" i="1"/>
  <c r="C1131" i="1"/>
  <c r="H1130" i="1"/>
  <c r="G1130" i="1"/>
  <c r="D1130" i="1"/>
  <c r="C1130" i="1"/>
  <c r="H1129" i="1"/>
  <c r="G1129" i="1"/>
  <c r="D1129" i="1"/>
  <c r="C1129" i="1"/>
  <c r="H1128" i="1"/>
  <c r="G1128" i="1"/>
  <c r="D1128" i="1"/>
  <c r="C1128" i="1"/>
  <c r="H1127" i="1"/>
  <c r="G1127" i="1"/>
  <c r="D1127" i="1"/>
  <c r="C1127" i="1"/>
  <c r="H1126" i="1"/>
  <c r="G1126" i="1"/>
  <c r="D1126" i="1"/>
  <c r="C1126" i="1"/>
  <c r="H1125" i="1"/>
  <c r="G1125" i="1"/>
  <c r="D1125" i="1"/>
  <c r="C1125" i="1"/>
  <c r="C1124" i="1"/>
  <c r="H1123" i="1"/>
  <c r="G1123" i="1"/>
  <c r="D1123" i="1"/>
  <c r="C1123" i="1"/>
  <c r="H1122" i="1"/>
  <c r="G1122" i="1"/>
  <c r="D1122" i="1"/>
  <c r="C1122" i="1"/>
  <c r="H1121" i="1"/>
  <c r="G1121" i="1"/>
  <c r="D1121" i="1"/>
  <c r="C1121" i="1"/>
  <c r="H1120" i="1"/>
  <c r="G1120" i="1"/>
  <c r="D1120" i="1"/>
  <c r="C1120" i="1"/>
  <c r="H1119" i="1"/>
  <c r="G1119" i="1"/>
  <c r="D1119" i="1"/>
  <c r="C1119" i="1"/>
  <c r="H1118" i="1"/>
  <c r="G1118" i="1"/>
  <c r="D1118" i="1"/>
  <c r="C1118" i="1"/>
  <c r="H1117" i="1"/>
  <c r="G1117" i="1"/>
  <c r="D1117" i="1"/>
  <c r="C1117" i="1"/>
  <c r="H1116" i="1"/>
  <c r="G1116" i="1"/>
  <c r="D1116" i="1"/>
  <c r="C1116" i="1"/>
  <c r="H1115" i="1"/>
  <c r="G1115" i="1"/>
  <c r="D1115" i="1"/>
  <c r="C1115" i="1"/>
  <c r="H1114" i="1"/>
  <c r="G1114" i="1"/>
  <c r="D1114" i="1"/>
  <c r="C1114" i="1"/>
  <c r="H1113" i="1"/>
  <c r="G1113" i="1"/>
  <c r="D1113" i="1"/>
  <c r="C1113" i="1"/>
  <c r="H1112" i="1"/>
  <c r="G1112" i="1"/>
  <c r="D1112" i="1"/>
  <c r="C1112" i="1"/>
  <c r="H1111" i="1"/>
  <c r="G1111" i="1"/>
  <c r="D1111" i="1"/>
  <c r="C1111" i="1"/>
  <c r="H1110" i="1"/>
  <c r="G1110" i="1"/>
  <c r="D1110" i="1"/>
  <c r="C1110" i="1"/>
  <c r="H1109" i="1"/>
  <c r="G1109" i="1"/>
  <c r="D1109" i="1"/>
  <c r="C1109" i="1"/>
  <c r="H1108" i="1"/>
  <c r="G1108" i="1"/>
  <c r="D1108" i="1"/>
  <c r="C1108" i="1"/>
  <c r="H1107" i="1"/>
  <c r="G1107" i="1"/>
  <c r="D1107" i="1"/>
  <c r="C1107" i="1"/>
  <c r="H1106" i="1"/>
  <c r="G1106" i="1"/>
  <c r="D1106" i="1"/>
  <c r="C1106" i="1"/>
  <c r="H1105" i="1"/>
  <c r="G1105" i="1"/>
  <c r="D1105" i="1"/>
  <c r="C1105" i="1"/>
  <c r="H1104" i="1"/>
  <c r="G1104" i="1"/>
  <c r="D1104" i="1"/>
  <c r="C1104" i="1"/>
  <c r="H1103" i="1"/>
  <c r="G1103" i="1"/>
  <c r="D1103" i="1"/>
  <c r="C1103" i="1"/>
  <c r="H1102" i="1"/>
  <c r="G1102" i="1"/>
  <c r="D1102" i="1"/>
  <c r="C1102" i="1"/>
  <c r="H1101" i="1"/>
  <c r="G1101" i="1"/>
  <c r="D1101" i="1"/>
  <c r="C1101" i="1"/>
  <c r="H1100" i="1"/>
  <c r="G1100" i="1"/>
  <c r="D1100" i="1"/>
  <c r="C1100" i="1"/>
  <c r="H1099" i="1"/>
  <c r="G1099" i="1"/>
  <c r="D1099" i="1"/>
  <c r="C1099" i="1"/>
  <c r="H1098" i="1"/>
  <c r="G1098" i="1"/>
  <c r="D1098" i="1"/>
  <c r="C1098" i="1"/>
  <c r="H1097" i="1"/>
  <c r="G1097" i="1"/>
  <c r="D1097" i="1"/>
  <c r="C1097" i="1"/>
  <c r="D1096" i="1"/>
  <c r="D1095" i="1"/>
  <c r="H1095" i="1" s="1"/>
  <c r="C1095" i="1"/>
  <c r="D1094" i="1"/>
  <c r="H1094" i="1" s="1"/>
  <c r="C1094" i="1"/>
  <c r="G1093" i="1"/>
  <c r="D1093" i="1"/>
  <c r="H1093" i="1" s="1"/>
  <c r="C1093" i="1"/>
  <c r="G1092" i="1"/>
  <c r="D1092" i="1"/>
  <c r="H1092" i="1" s="1"/>
  <c r="C1092" i="1"/>
  <c r="D1091" i="1"/>
  <c r="H1091" i="1" s="1"/>
  <c r="C1091" i="1"/>
  <c r="D1090" i="1"/>
  <c r="H1090" i="1" s="1"/>
  <c r="C1090" i="1"/>
  <c r="G1089" i="1"/>
  <c r="D1089" i="1"/>
  <c r="H1089" i="1" s="1"/>
  <c r="C1089" i="1"/>
  <c r="G1088" i="1"/>
  <c r="D1088" i="1"/>
  <c r="H1088" i="1" s="1"/>
  <c r="C1088" i="1"/>
  <c r="D1087" i="1"/>
  <c r="H1087" i="1" s="1"/>
  <c r="C1087" i="1"/>
  <c r="D1086" i="1"/>
  <c r="H1086" i="1" s="1"/>
  <c r="C1086" i="1"/>
  <c r="G1085" i="1"/>
  <c r="D1085" i="1"/>
  <c r="H1085" i="1" s="1"/>
  <c r="C1085" i="1"/>
  <c r="G1084" i="1"/>
  <c r="D1084" i="1"/>
  <c r="H1084" i="1" s="1"/>
  <c r="C1084" i="1"/>
  <c r="D1083" i="1"/>
  <c r="H1083" i="1" s="1"/>
  <c r="C1083" i="1"/>
  <c r="D1082" i="1"/>
  <c r="H1082" i="1" s="1"/>
  <c r="C1082" i="1"/>
  <c r="G1081" i="1"/>
  <c r="D1081" i="1"/>
  <c r="H1081" i="1" s="1"/>
  <c r="C1081" i="1"/>
  <c r="H1080" i="1"/>
  <c r="G1080" i="1"/>
  <c r="D1080" i="1"/>
  <c r="C1080" i="1"/>
  <c r="H1079" i="1"/>
  <c r="G1079" i="1"/>
  <c r="D1079" i="1"/>
  <c r="C1079" i="1"/>
  <c r="H1078" i="1"/>
  <c r="G1078" i="1"/>
  <c r="D1078" i="1"/>
  <c r="C1078" i="1"/>
  <c r="H1077" i="1"/>
  <c r="G1077" i="1"/>
  <c r="D1077" i="1"/>
  <c r="C1077" i="1"/>
  <c r="H1076" i="1"/>
  <c r="G1076" i="1"/>
  <c r="D1076" i="1"/>
  <c r="C1076" i="1"/>
  <c r="H1075" i="1"/>
  <c r="G1075" i="1"/>
  <c r="D1075" i="1"/>
  <c r="C1075" i="1"/>
  <c r="H1074" i="1"/>
  <c r="G1074" i="1"/>
  <c r="D1074" i="1"/>
  <c r="C1074" i="1"/>
  <c r="H1073" i="1"/>
  <c r="G1073" i="1"/>
  <c r="D1073" i="1"/>
  <c r="C1073" i="1"/>
  <c r="H1072" i="1"/>
  <c r="G1072" i="1"/>
  <c r="D1072" i="1"/>
  <c r="C1072" i="1"/>
  <c r="H1071" i="1"/>
  <c r="G1071" i="1"/>
  <c r="D1071" i="1"/>
  <c r="C1071" i="1"/>
  <c r="H1070" i="1"/>
  <c r="G1070" i="1"/>
  <c r="D1070" i="1"/>
  <c r="C1070" i="1"/>
  <c r="H1069" i="1"/>
  <c r="G1069" i="1"/>
  <c r="D1069" i="1"/>
  <c r="C1069" i="1"/>
  <c r="H1068" i="1"/>
  <c r="G1068" i="1"/>
  <c r="D1068" i="1"/>
  <c r="C1068" i="1"/>
  <c r="H1067" i="1"/>
  <c r="G1067" i="1"/>
  <c r="D1067" i="1"/>
  <c r="C1067" i="1"/>
  <c r="H1066" i="1"/>
  <c r="G1066" i="1"/>
  <c r="D1066" i="1"/>
  <c r="C1066" i="1"/>
  <c r="C1065" i="1"/>
  <c r="H1064" i="1"/>
  <c r="G1064" i="1"/>
  <c r="D1064" i="1"/>
  <c r="C1064" i="1"/>
  <c r="H1063" i="1"/>
  <c r="G1063" i="1"/>
  <c r="D1063" i="1"/>
  <c r="C1063" i="1"/>
  <c r="H1062" i="1"/>
  <c r="G1062" i="1"/>
  <c r="D1062" i="1"/>
  <c r="C1062" i="1"/>
  <c r="H1061" i="1"/>
  <c r="G1061" i="1"/>
  <c r="D1061" i="1"/>
  <c r="C1061" i="1"/>
  <c r="H1060" i="1"/>
  <c r="G1060" i="1"/>
  <c r="D1060" i="1"/>
  <c r="C1060" i="1"/>
  <c r="H1059" i="1"/>
  <c r="G1059" i="1"/>
  <c r="D1059" i="1"/>
  <c r="C1059" i="1"/>
  <c r="H1058" i="1"/>
  <c r="G1058" i="1"/>
  <c r="D1058" i="1"/>
  <c r="C1058" i="1"/>
  <c r="H1057" i="1"/>
  <c r="G1057" i="1"/>
  <c r="D1057" i="1"/>
  <c r="C1057" i="1"/>
  <c r="H1056" i="1"/>
  <c r="G1056" i="1"/>
  <c r="D1056" i="1"/>
  <c r="C1056" i="1"/>
  <c r="H1055" i="1"/>
  <c r="G1055" i="1"/>
  <c r="D1055" i="1"/>
  <c r="C1055" i="1"/>
  <c r="H1054" i="1"/>
  <c r="G1054" i="1"/>
  <c r="D1054" i="1"/>
  <c r="C1054" i="1"/>
  <c r="H1053" i="1"/>
  <c r="G1053" i="1"/>
  <c r="D1053" i="1"/>
  <c r="C1053" i="1"/>
  <c r="H1052" i="1"/>
  <c r="G1052" i="1"/>
  <c r="D1052" i="1"/>
  <c r="C1052" i="1"/>
  <c r="H1051" i="1"/>
  <c r="G1051" i="1"/>
  <c r="D1051" i="1"/>
  <c r="C1051" i="1"/>
  <c r="H1050" i="1"/>
  <c r="G1050" i="1"/>
  <c r="D1050" i="1"/>
  <c r="C1050" i="1"/>
  <c r="H1049" i="1"/>
  <c r="G1049" i="1"/>
  <c r="D1049" i="1"/>
  <c r="C1049" i="1"/>
  <c r="H1048" i="1"/>
  <c r="G1048" i="1"/>
  <c r="D1048" i="1"/>
  <c r="C1048" i="1"/>
  <c r="H1047" i="1"/>
  <c r="G1047" i="1"/>
  <c r="D1047" i="1"/>
  <c r="C1047" i="1"/>
  <c r="G1045" i="1"/>
  <c r="D1045" i="1"/>
  <c r="H1045" i="1" s="1"/>
  <c r="C1045" i="1"/>
  <c r="G1044" i="1"/>
  <c r="D1044" i="1"/>
  <c r="H1044" i="1" s="1"/>
  <c r="C1044" i="1"/>
  <c r="G1043" i="1"/>
  <c r="D1043" i="1"/>
  <c r="H1043" i="1" s="1"/>
  <c r="C1043" i="1"/>
  <c r="G1042" i="1"/>
  <c r="D1042" i="1"/>
  <c r="H1042" i="1" s="1"/>
  <c r="C1042" i="1"/>
  <c r="G1041" i="1"/>
  <c r="D1041" i="1"/>
  <c r="H1041" i="1" s="1"/>
  <c r="C1041" i="1"/>
  <c r="G1040" i="1"/>
  <c r="D1040" i="1"/>
  <c r="H1040" i="1" s="1"/>
  <c r="C1040" i="1"/>
  <c r="G1039" i="1"/>
  <c r="D1039" i="1"/>
  <c r="H1039" i="1" s="1"/>
  <c r="C1039" i="1"/>
  <c r="G1038" i="1"/>
  <c r="D1038" i="1"/>
  <c r="H1038" i="1" s="1"/>
  <c r="C1038" i="1"/>
  <c r="G1037" i="1"/>
  <c r="D1037" i="1"/>
  <c r="H1037" i="1" s="1"/>
  <c r="C1037" i="1"/>
  <c r="G1036" i="1"/>
  <c r="D1036" i="1"/>
  <c r="H1036" i="1" s="1"/>
  <c r="C1036" i="1"/>
  <c r="G1035" i="1"/>
  <c r="D1035" i="1"/>
  <c r="H1035" i="1" s="1"/>
  <c r="C1035" i="1"/>
  <c r="G1034" i="1"/>
  <c r="D1034" i="1"/>
  <c r="H1034" i="1" s="1"/>
  <c r="C1034" i="1"/>
  <c r="G1033" i="1"/>
  <c r="D1033" i="1"/>
  <c r="H1033" i="1" s="1"/>
  <c r="C1033" i="1"/>
  <c r="G1032" i="1"/>
  <c r="D1032" i="1"/>
  <c r="H1032" i="1" s="1"/>
  <c r="C1032" i="1"/>
  <c r="G1031" i="1"/>
  <c r="D1031" i="1"/>
  <c r="H1031" i="1" s="1"/>
  <c r="C1031" i="1"/>
  <c r="G1030" i="1"/>
  <c r="D1030" i="1"/>
  <c r="H1030" i="1" s="1"/>
  <c r="C1030" i="1"/>
  <c r="G1029" i="1"/>
  <c r="D1029" i="1"/>
  <c r="H1029" i="1" s="1"/>
  <c r="C1029" i="1"/>
  <c r="G1028" i="1"/>
  <c r="D1028" i="1"/>
  <c r="H1028" i="1" s="1"/>
  <c r="C1028" i="1"/>
  <c r="G1027" i="1"/>
  <c r="D1027" i="1"/>
  <c r="H1027" i="1" s="1"/>
  <c r="C1027" i="1"/>
  <c r="G1026" i="1"/>
  <c r="D1026" i="1"/>
  <c r="H1026" i="1" s="1"/>
  <c r="C1026" i="1"/>
  <c r="G1025" i="1"/>
  <c r="D1025" i="1"/>
  <c r="H1025" i="1" s="1"/>
  <c r="C1025" i="1"/>
  <c r="G1024" i="1"/>
  <c r="D1024" i="1"/>
  <c r="H1024" i="1" s="1"/>
  <c r="C1024" i="1"/>
  <c r="D1023" i="1"/>
  <c r="H1023" i="1" s="1"/>
  <c r="C1023" i="1"/>
  <c r="G1022" i="1"/>
  <c r="D1022" i="1"/>
  <c r="H1022" i="1" s="1"/>
  <c r="C1022" i="1"/>
  <c r="D1021" i="1"/>
  <c r="H1021" i="1" s="1"/>
  <c r="C1021" i="1"/>
  <c r="G1020" i="1"/>
  <c r="D1020" i="1"/>
  <c r="H1020" i="1" s="1"/>
  <c r="C1020" i="1"/>
  <c r="D1019" i="1"/>
  <c r="H1019" i="1" s="1"/>
  <c r="C1019" i="1"/>
  <c r="G1018" i="1"/>
  <c r="D1018" i="1"/>
  <c r="H1018" i="1" s="1"/>
  <c r="C1018" i="1"/>
  <c r="D1017" i="1"/>
  <c r="H1017" i="1" s="1"/>
  <c r="C1017" i="1"/>
  <c r="G1016" i="1"/>
  <c r="D1016" i="1"/>
  <c r="H1016" i="1" s="1"/>
  <c r="C1016" i="1"/>
  <c r="D1015" i="1"/>
  <c r="H1015" i="1" s="1"/>
  <c r="C1015" i="1"/>
  <c r="G1014" i="1"/>
  <c r="D1014" i="1"/>
  <c r="H1014" i="1" s="1"/>
  <c r="C1014" i="1"/>
  <c r="D1013" i="1"/>
  <c r="H1013" i="1" s="1"/>
  <c r="C1013" i="1"/>
  <c r="G1012" i="1"/>
  <c r="D1012" i="1"/>
  <c r="H1012" i="1" s="1"/>
  <c r="C1012" i="1"/>
  <c r="D1011" i="1"/>
  <c r="H1011" i="1" s="1"/>
  <c r="C1011" i="1"/>
  <c r="G1010" i="1"/>
  <c r="D1010" i="1"/>
  <c r="H1010" i="1" s="1"/>
  <c r="C1010" i="1"/>
  <c r="D1009" i="1"/>
  <c r="H1009" i="1" s="1"/>
  <c r="C1009" i="1"/>
  <c r="G1008" i="1"/>
  <c r="D1008" i="1"/>
  <c r="H1008" i="1" s="1"/>
  <c r="C1008" i="1"/>
  <c r="D1007" i="1"/>
  <c r="H1007" i="1" s="1"/>
  <c r="C1007" i="1"/>
  <c r="G1006" i="1"/>
  <c r="D1006" i="1"/>
  <c r="H1006" i="1" s="1"/>
  <c r="C1006" i="1"/>
  <c r="D1005" i="1"/>
  <c r="H1005" i="1" s="1"/>
  <c r="C1005" i="1"/>
  <c r="G1004" i="1"/>
  <c r="D1004" i="1"/>
  <c r="H1004" i="1" s="1"/>
  <c r="C1004" i="1"/>
  <c r="D1003" i="1"/>
  <c r="H1003" i="1" s="1"/>
  <c r="C1003" i="1"/>
  <c r="G1002" i="1"/>
  <c r="D1002" i="1"/>
  <c r="H1002" i="1" s="1"/>
  <c r="C1002" i="1"/>
  <c r="D1001" i="1"/>
  <c r="H1001" i="1" s="1"/>
  <c r="C1001" i="1"/>
  <c r="G1000" i="1"/>
  <c r="D1000" i="1"/>
  <c r="H1000" i="1" s="1"/>
  <c r="C1000" i="1"/>
  <c r="D999" i="1"/>
  <c r="H999" i="1" s="1"/>
  <c r="C999" i="1"/>
  <c r="G998" i="1"/>
  <c r="D998" i="1"/>
  <c r="H998" i="1" s="1"/>
  <c r="C998" i="1"/>
  <c r="D997" i="1"/>
  <c r="H997" i="1" s="1"/>
  <c r="C997" i="1"/>
  <c r="G996" i="1"/>
  <c r="D996" i="1"/>
  <c r="H996" i="1" s="1"/>
  <c r="C996" i="1"/>
  <c r="D995" i="1"/>
  <c r="H995" i="1" s="1"/>
  <c r="C995" i="1"/>
  <c r="G994" i="1"/>
  <c r="D994" i="1"/>
  <c r="H994" i="1" s="1"/>
  <c r="C994" i="1"/>
  <c r="D993" i="1"/>
  <c r="H993" i="1" s="1"/>
  <c r="C993" i="1"/>
  <c r="G992" i="1"/>
  <c r="D992" i="1"/>
  <c r="H992" i="1" s="1"/>
  <c r="C992" i="1"/>
  <c r="D991" i="1"/>
  <c r="H991" i="1" s="1"/>
  <c r="C991" i="1"/>
  <c r="G990" i="1"/>
  <c r="D990" i="1"/>
  <c r="H990" i="1" s="1"/>
  <c r="C990" i="1"/>
  <c r="D989" i="1"/>
  <c r="H989" i="1" s="1"/>
  <c r="C989" i="1"/>
  <c r="G988" i="1"/>
  <c r="D988" i="1"/>
  <c r="H988" i="1" s="1"/>
  <c r="C988" i="1"/>
  <c r="D987" i="1"/>
  <c r="H987" i="1" s="1"/>
  <c r="C987" i="1"/>
  <c r="G986" i="1"/>
  <c r="D986" i="1"/>
  <c r="H986" i="1" s="1"/>
  <c r="C986" i="1"/>
  <c r="D985" i="1"/>
  <c r="D983" i="1"/>
  <c r="H983" i="1" s="1"/>
  <c r="C983" i="1"/>
  <c r="G982" i="1"/>
  <c r="D982" i="1"/>
  <c r="H982" i="1" s="1"/>
  <c r="C982" i="1"/>
  <c r="D981" i="1"/>
  <c r="H981" i="1" s="1"/>
  <c r="C981" i="1"/>
  <c r="G980" i="1"/>
  <c r="D980" i="1"/>
  <c r="H980" i="1" s="1"/>
  <c r="C980" i="1"/>
  <c r="D979" i="1"/>
  <c r="H979" i="1" s="1"/>
  <c r="C979" i="1"/>
  <c r="G978" i="1"/>
  <c r="D978" i="1"/>
  <c r="H978" i="1" s="1"/>
  <c r="C978" i="1"/>
  <c r="D977" i="1"/>
  <c r="H977" i="1" s="1"/>
  <c r="C977" i="1"/>
  <c r="G976" i="1"/>
  <c r="D976" i="1"/>
  <c r="H976" i="1" s="1"/>
  <c r="C976" i="1"/>
  <c r="D975" i="1"/>
  <c r="H975" i="1" s="1"/>
  <c r="C975" i="1"/>
  <c r="G974" i="1"/>
  <c r="D974" i="1"/>
  <c r="H974" i="1" s="1"/>
  <c r="C974" i="1"/>
  <c r="D973" i="1"/>
  <c r="H973" i="1" s="1"/>
  <c r="C973" i="1"/>
  <c r="G972" i="1"/>
  <c r="D972" i="1"/>
  <c r="H972" i="1" s="1"/>
  <c r="C972" i="1"/>
  <c r="D971" i="1"/>
  <c r="H971" i="1" s="1"/>
  <c r="C971" i="1"/>
  <c r="G970" i="1"/>
  <c r="D970" i="1"/>
  <c r="H970" i="1" s="1"/>
  <c r="C970" i="1"/>
  <c r="D969" i="1"/>
  <c r="H969" i="1" s="1"/>
  <c r="C969" i="1"/>
  <c r="G968" i="1"/>
  <c r="D968" i="1"/>
  <c r="H968" i="1" s="1"/>
  <c r="C968" i="1"/>
  <c r="D967" i="1"/>
  <c r="H967" i="1" s="1"/>
  <c r="C967" i="1"/>
  <c r="G966" i="1"/>
  <c r="D966" i="1"/>
  <c r="H966" i="1" s="1"/>
  <c r="C966" i="1"/>
  <c r="D965" i="1"/>
  <c r="H965" i="1" s="1"/>
  <c r="C965" i="1"/>
  <c r="G964" i="1"/>
  <c r="D964" i="1"/>
  <c r="H964" i="1" s="1"/>
  <c r="C964" i="1"/>
  <c r="D963" i="1"/>
  <c r="H963" i="1" s="1"/>
  <c r="C963" i="1"/>
  <c r="G962" i="1"/>
  <c r="D962" i="1"/>
  <c r="H962" i="1" s="1"/>
  <c r="C962" i="1"/>
  <c r="D961" i="1"/>
  <c r="H961" i="1" s="1"/>
  <c r="C961" i="1"/>
  <c r="G960" i="1"/>
  <c r="D960" i="1"/>
  <c r="H960" i="1" s="1"/>
  <c r="C960" i="1"/>
  <c r="D959" i="1"/>
  <c r="H959" i="1" s="1"/>
  <c r="C959" i="1"/>
  <c r="G958" i="1"/>
  <c r="D958" i="1"/>
  <c r="H958" i="1" s="1"/>
  <c r="C958" i="1"/>
  <c r="D957" i="1"/>
  <c r="H957" i="1" s="1"/>
  <c r="C957" i="1"/>
  <c r="G956" i="1"/>
  <c r="D956" i="1"/>
  <c r="H956" i="1" s="1"/>
  <c r="C956" i="1"/>
  <c r="D955" i="1"/>
  <c r="H955" i="1" s="1"/>
  <c r="C955" i="1"/>
  <c r="G954" i="1"/>
  <c r="D954" i="1"/>
  <c r="H954" i="1" s="1"/>
  <c r="C954" i="1"/>
  <c r="D953" i="1"/>
  <c r="H953" i="1" s="1"/>
  <c r="C953" i="1"/>
  <c r="G952" i="1"/>
  <c r="D952" i="1"/>
  <c r="H952" i="1" s="1"/>
  <c r="C952" i="1"/>
  <c r="D951" i="1"/>
  <c r="H951" i="1" s="1"/>
  <c r="C951" i="1"/>
  <c r="G950" i="1"/>
  <c r="D950" i="1"/>
  <c r="H950" i="1" s="1"/>
  <c r="C950" i="1"/>
  <c r="D949" i="1"/>
  <c r="H949" i="1" s="1"/>
  <c r="C949" i="1"/>
  <c r="G948" i="1"/>
  <c r="D948" i="1"/>
  <c r="H948" i="1" s="1"/>
  <c r="C948" i="1"/>
  <c r="D947" i="1"/>
  <c r="H947" i="1" s="1"/>
  <c r="C947" i="1"/>
  <c r="G946" i="1"/>
  <c r="D946" i="1"/>
  <c r="H946" i="1" s="1"/>
  <c r="C946" i="1"/>
  <c r="D945" i="1"/>
  <c r="H945" i="1" s="1"/>
  <c r="C945" i="1"/>
  <c r="G944" i="1"/>
  <c r="D944" i="1"/>
  <c r="H944" i="1" s="1"/>
  <c r="C944" i="1"/>
  <c r="D943" i="1"/>
  <c r="H943" i="1" s="1"/>
  <c r="C943" i="1"/>
  <c r="G942" i="1"/>
  <c r="D942" i="1"/>
  <c r="H942" i="1" s="1"/>
  <c r="C942" i="1"/>
  <c r="D941" i="1"/>
  <c r="H941" i="1" s="1"/>
  <c r="C941" i="1"/>
  <c r="G940" i="1"/>
  <c r="D940" i="1"/>
  <c r="H940" i="1" s="1"/>
  <c r="C940" i="1"/>
  <c r="D939" i="1"/>
  <c r="H939" i="1" s="1"/>
  <c r="C939" i="1"/>
  <c r="G938" i="1"/>
  <c r="D938" i="1"/>
  <c r="H938" i="1" s="1"/>
  <c r="C938" i="1"/>
  <c r="D937" i="1"/>
  <c r="H937" i="1" s="1"/>
  <c r="C937" i="1"/>
  <c r="G936" i="1"/>
  <c r="D936" i="1"/>
  <c r="H936" i="1" s="1"/>
  <c r="C936" i="1"/>
  <c r="D935" i="1"/>
  <c r="H935" i="1" s="1"/>
  <c r="C935" i="1"/>
  <c r="G934" i="1"/>
  <c r="D934" i="1"/>
  <c r="H934" i="1" s="1"/>
  <c r="C934" i="1"/>
  <c r="D933" i="1"/>
  <c r="H933" i="1" s="1"/>
  <c r="C933" i="1"/>
  <c r="G932" i="1"/>
  <c r="D932" i="1"/>
  <c r="H932" i="1" s="1"/>
  <c r="C932" i="1"/>
  <c r="D931" i="1"/>
  <c r="H931" i="1" s="1"/>
  <c r="C931" i="1"/>
  <c r="G930" i="1"/>
  <c r="D930" i="1"/>
  <c r="H930" i="1" s="1"/>
  <c r="C930" i="1"/>
  <c r="D929" i="1"/>
  <c r="H929" i="1" s="1"/>
  <c r="C929" i="1"/>
  <c r="G928" i="1"/>
  <c r="D928" i="1"/>
  <c r="H928" i="1" s="1"/>
  <c r="C928" i="1"/>
  <c r="D927" i="1"/>
  <c r="H927" i="1" s="1"/>
  <c r="C927" i="1"/>
  <c r="G926" i="1"/>
  <c r="D926" i="1"/>
  <c r="H926" i="1" s="1"/>
  <c r="C926" i="1"/>
  <c r="D925" i="1"/>
  <c r="H925" i="1" s="1"/>
  <c r="C925" i="1"/>
  <c r="G924" i="1"/>
  <c r="D924" i="1"/>
  <c r="H924" i="1" s="1"/>
  <c r="C924" i="1"/>
  <c r="D923" i="1"/>
  <c r="H923" i="1" s="1"/>
  <c r="C923" i="1"/>
  <c r="G922" i="1"/>
  <c r="D922" i="1"/>
  <c r="H922" i="1" s="1"/>
  <c r="C922" i="1"/>
  <c r="D921" i="1"/>
  <c r="H921" i="1" s="1"/>
  <c r="C921" i="1"/>
  <c r="G920" i="1"/>
  <c r="D920" i="1"/>
  <c r="H920" i="1" s="1"/>
  <c r="C920" i="1"/>
  <c r="D919" i="1"/>
  <c r="H919" i="1" s="1"/>
  <c r="C919" i="1"/>
  <c r="G918" i="1"/>
  <c r="D918" i="1"/>
  <c r="H918" i="1" s="1"/>
  <c r="C918" i="1"/>
  <c r="D917" i="1"/>
  <c r="H917" i="1" s="1"/>
  <c r="C917" i="1"/>
  <c r="G916" i="1"/>
  <c r="D916" i="1"/>
  <c r="H916" i="1" s="1"/>
  <c r="C916" i="1"/>
  <c r="D915" i="1"/>
  <c r="H915" i="1" s="1"/>
  <c r="C915" i="1"/>
  <c r="G914" i="1"/>
  <c r="D914" i="1"/>
  <c r="H914" i="1" s="1"/>
  <c r="C914" i="1"/>
  <c r="D913" i="1"/>
  <c r="H913" i="1" s="1"/>
  <c r="C913" i="1"/>
  <c r="G912" i="1"/>
  <c r="D912" i="1"/>
  <c r="H912" i="1" s="1"/>
  <c r="C912" i="1"/>
  <c r="D911" i="1"/>
  <c r="H911" i="1" s="1"/>
  <c r="C911" i="1"/>
  <c r="H910" i="1"/>
  <c r="D910" i="1"/>
  <c r="G910" i="1" s="1"/>
  <c r="C910" i="1"/>
  <c r="H909" i="1"/>
  <c r="D909" i="1"/>
  <c r="G909" i="1" s="1"/>
  <c r="C909" i="1"/>
  <c r="H908" i="1"/>
  <c r="D908" i="1"/>
  <c r="G908" i="1" s="1"/>
  <c r="C908" i="1"/>
  <c r="H907" i="1"/>
  <c r="D907" i="1"/>
  <c r="G907" i="1" s="1"/>
  <c r="C907" i="1"/>
  <c r="H906" i="1"/>
  <c r="D906" i="1"/>
  <c r="G906" i="1" s="1"/>
  <c r="C906" i="1"/>
  <c r="H905" i="1"/>
  <c r="D905" i="1"/>
  <c r="G905" i="1" s="1"/>
  <c r="C905" i="1"/>
  <c r="H904" i="1"/>
  <c r="D904" i="1"/>
  <c r="G904" i="1" s="1"/>
  <c r="C904" i="1"/>
  <c r="H903" i="1"/>
  <c r="D903" i="1"/>
  <c r="G903" i="1" s="1"/>
  <c r="C903" i="1"/>
  <c r="H902" i="1"/>
  <c r="D902" i="1"/>
  <c r="G902" i="1" s="1"/>
  <c r="C902" i="1"/>
  <c r="H901" i="1"/>
  <c r="D901" i="1"/>
  <c r="G901" i="1" s="1"/>
  <c r="C901" i="1"/>
  <c r="H900" i="1"/>
  <c r="D900" i="1"/>
  <c r="G900" i="1" s="1"/>
  <c r="C900" i="1"/>
  <c r="H899" i="1"/>
  <c r="D899" i="1"/>
  <c r="G899" i="1" s="1"/>
  <c r="C899" i="1"/>
  <c r="H898" i="1"/>
  <c r="D898" i="1"/>
  <c r="G898" i="1" s="1"/>
  <c r="C898" i="1"/>
  <c r="H897" i="1"/>
  <c r="D897" i="1"/>
  <c r="G897" i="1" s="1"/>
  <c r="C897" i="1"/>
  <c r="H896" i="1"/>
  <c r="D896" i="1"/>
  <c r="G896" i="1" s="1"/>
  <c r="C896" i="1"/>
  <c r="H895" i="1"/>
  <c r="D895" i="1"/>
  <c r="G895" i="1" s="1"/>
  <c r="C895" i="1"/>
  <c r="H894" i="1"/>
  <c r="D894" i="1"/>
  <c r="G894" i="1" s="1"/>
  <c r="C894" i="1"/>
  <c r="H893" i="1"/>
  <c r="D893" i="1"/>
  <c r="G893" i="1" s="1"/>
  <c r="C893" i="1"/>
  <c r="H892" i="1"/>
  <c r="D892" i="1"/>
  <c r="G892" i="1" s="1"/>
  <c r="C892" i="1"/>
  <c r="H891" i="1"/>
  <c r="D891" i="1"/>
  <c r="G891" i="1" s="1"/>
  <c r="C891" i="1"/>
  <c r="H890" i="1"/>
  <c r="D890" i="1"/>
  <c r="G890" i="1" s="1"/>
  <c r="C890" i="1"/>
  <c r="H889" i="1"/>
  <c r="D889" i="1"/>
  <c r="G889" i="1" s="1"/>
  <c r="C889" i="1"/>
  <c r="H888" i="1"/>
  <c r="D888" i="1"/>
  <c r="G888" i="1" s="1"/>
  <c r="C888" i="1"/>
  <c r="H887" i="1"/>
  <c r="D887" i="1"/>
  <c r="G887" i="1" s="1"/>
  <c r="C887" i="1"/>
  <c r="H886" i="1"/>
  <c r="D886" i="1"/>
  <c r="G886" i="1" s="1"/>
  <c r="C886" i="1"/>
  <c r="H885" i="1"/>
  <c r="D885" i="1"/>
  <c r="G885" i="1" s="1"/>
  <c r="C885" i="1"/>
  <c r="H884" i="1"/>
  <c r="D884" i="1"/>
  <c r="G884" i="1" s="1"/>
  <c r="C884" i="1"/>
  <c r="H883" i="1"/>
  <c r="D883" i="1"/>
  <c r="G883" i="1" s="1"/>
  <c r="C883" i="1"/>
  <c r="H882" i="1"/>
  <c r="D882" i="1"/>
  <c r="G882" i="1" s="1"/>
  <c r="C882" i="1"/>
  <c r="H881" i="1"/>
  <c r="D881" i="1"/>
  <c r="G881" i="1" s="1"/>
  <c r="C881" i="1"/>
  <c r="H880" i="1"/>
  <c r="D880" i="1"/>
  <c r="G880" i="1" s="1"/>
  <c r="C880" i="1"/>
  <c r="H879" i="1"/>
  <c r="D879" i="1"/>
  <c r="G879" i="1" s="1"/>
  <c r="C879" i="1"/>
  <c r="H878" i="1"/>
  <c r="D878" i="1"/>
  <c r="G878" i="1" s="1"/>
  <c r="C878" i="1"/>
  <c r="H877" i="1"/>
  <c r="D877" i="1"/>
  <c r="G877" i="1" s="1"/>
  <c r="C877" i="1"/>
  <c r="H876" i="1"/>
  <c r="D876" i="1"/>
  <c r="G876" i="1" s="1"/>
  <c r="C876" i="1"/>
  <c r="H875" i="1"/>
  <c r="D875" i="1"/>
  <c r="G875" i="1" s="1"/>
  <c r="C875" i="1"/>
  <c r="H874" i="1"/>
  <c r="D874" i="1"/>
  <c r="G874" i="1" s="1"/>
  <c r="C874" i="1"/>
  <c r="H873" i="1"/>
  <c r="D873" i="1"/>
  <c r="G873" i="1" s="1"/>
  <c r="C873" i="1"/>
  <c r="H872" i="1"/>
  <c r="D872" i="1"/>
  <c r="G872" i="1" s="1"/>
  <c r="C872" i="1"/>
  <c r="H871" i="1"/>
  <c r="D871" i="1"/>
  <c r="G871" i="1" s="1"/>
  <c r="C871" i="1"/>
  <c r="H870" i="1"/>
  <c r="D870" i="1"/>
  <c r="G870" i="1" s="1"/>
  <c r="C870" i="1"/>
  <c r="H869" i="1"/>
  <c r="D869" i="1"/>
  <c r="G869" i="1" s="1"/>
  <c r="C869" i="1"/>
  <c r="H868" i="1"/>
  <c r="D868" i="1"/>
  <c r="G868" i="1" s="1"/>
  <c r="C868" i="1"/>
  <c r="H867" i="1"/>
  <c r="D867" i="1"/>
  <c r="G867" i="1" s="1"/>
  <c r="C867" i="1"/>
  <c r="H866" i="1"/>
  <c r="D866" i="1"/>
  <c r="G866" i="1" s="1"/>
  <c r="C866" i="1"/>
  <c r="H865" i="1"/>
  <c r="D865" i="1"/>
  <c r="G865" i="1" s="1"/>
  <c r="C865" i="1"/>
  <c r="H864" i="1"/>
  <c r="D864" i="1"/>
  <c r="G864" i="1" s="1"/>
  <c r="C864" i="1"/>
  <c r="H863" i="1"/>
  <c r="D863" i="1"/>
  <c r="G863" i="1" s="1"/>
  <c r="C863" i="1"/>
  <c r="H862" i="1"/>
  <c r="D862" i="1"/>
  <c r="G862" i="1" s="1"/>
  <c r="C862" i="1"/>
  <c r="H861" i="1"/>
  <c r="D861" i="1"/>
  <c r="G861" i="1" s="1"/>
  <c r="C861" i="1"/>
  <c r="H860" i="1"/>
  <c r="D860" i="1"/>
  <c r="G860" i="1" s="1"/>
  <c r="C860" i="1"/>
  <c r="H859" i="1"/>
  <c r="D859" i="1"/>
  <c r="G859" i="1" s="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H718" i="1"/>
  <c r="G718" i="1"/>
  <c r="D718" i="1"/>
  <c r="C718" i="1"/>
  <c r="H717" i="1"/>
  <c r="G717" i="1"/>
  <c r="D717" i="1"/>
  <c r="C717" i="1"/>
  <c r="H716" i="1"/>
  <c r="G716" i="1"/>
  <c r="D716" i="1"/>
  <c r="C716" i="1"/>
  <c r="H715" i="1"/>
  <c r="G715" i="1"/>
  <c r="D715" i="1"/>
  <c r="C715" i="1"/>
  <c r="H714" i="1"/>
  <c r="G714" i="1"/>
  <c r="D714" i="1"/>
  <c r="C714" i="1"/>
  <c r="H713" i="1"/>
  <c r="G713" i="1"/>
  <c r="D713" i="1"/>
  <c r="C713" i="1"/>
  <c r="H712" i="1"/>
  <c r="G712" i="1"/>
  <c r="D712" i="1"/>
  <c r="C712" i="1"/>
  <c r="D711" i="1"/>
  <c r="G711" i="1" s="1"/>
  <c r="C711" i="1"/>
  <c r="G710" i="1"/>
  <c r="D710" i="1"/>
  <c r="C710" i="1"/>
  <c r="H710" i="1" s="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D649" i="1"/>
  <c r="G649" i="1" s="1"/>
  <c r="C649" i="1"/>
  <c r="H648" i="1"/>
  <c r="G648" i="1"/>
  <c r="D648" i="1"/>
  <c r="C648" i="1"/>
  <c r="D647" i="1"/>
  <c r="G647" i="1" s="1"/>
  <c r="C647" i="1"/>
  <c r="H647" i="1" s="1"/>
  <c r="H646" i="1"/>
  <c r="G646" i="1"/>
  <c r="D646" i="1"/>
  <c r="C646" i="1"/>
  <c r="D645" i="1"/>
  <c r="C645" i="1"/>
  <c r="D644" i="1"/>
  <c r="C644" i="1"/>
  <c r="H644" i="1" s="1"/>
  <c r="D643" i="1"/>
  <c r="C643" i="1"/>
  <c r="D642" i="1"/>
  <c r="G642" i="1" s="1"/>
  <c r="C642" i="1"/>
  <c r="H642" i="1" s="1"/>
  <c r="G641" i="1"/>
  <c r="D641" i="1"/>
  <c r="C641" i="1"/>
  <c r="H641" i="1" s="1"/>
  <c r="H632" i="1"/>
  <c r="G632" i="1"/>
  <c r="D632" i="1"/>
  <c r="C632" i="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D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C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D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D523"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D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D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D453"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H413" i="1"/>
  <c r="G413" i="1"/>
  <c r="D413" i="1"/>
  <c r="C413" i="1"/>
  <c r="C412" i="1"/>
  <c r="D411" i="1"/>
  <c r="C411" i="1"/>
  <c r="H406" i="1"/>
  <c r="G406" i="1"/>
  <c r="D406" i="1"/>
  <c r="C406" i="1"/>
  <c r="H405" i="1"/>
  <c r="G405" i="1"/>
  <c r="D405" i="1"/>
  <c r="C405" i="1"/>
  <c r="H404" i="1"/>
  <c r="G404" i="1"/>
  <c r="D404" i="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D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H370" i="1"/>
  <c r="G370" i="1"/>
  <c r="D370" i="1"/>
  <c r="C370" i="1"/>
  <c r="H369" i="1"/>
  <c r="G369" i="1"/>
  <c r="D369" i="1"/>
  <c r="C369" i="1"/>
  <c r="H368" i="1"/>
  <c r="G368" i="1"/>
  <c r="D368" i="1"/>
  <c r="C368" i="1"/>
  <c r="H367" i="1"/>
  <c r="G367" i="1"/>
  <c r="D367" i="1"/>
  <c r="C367" i="1"/>
  <c r="H366" i="1"/>
  <c r="G366" i="1"/>
  <c r="D366" i="1"/>
  <c r="C366" i="1"/>
  <c r="H365" i="1"/>
  <c r="G365" i="1"/>
  <c r="D365" i="1"/>
  <c r="C365" i="1"/>
  <c r="H364" i="1"/>
  <c r="G364" i="1"/>
  <c r="D364" i="1"/>
  <c r="C364" i="1"/>
  <c r="H363" i="1"/>
  <c r="G363" i="1"/>
  <c r="D363" i="1"/>
  <c r="C363" i="1"/>
  <c r="H362" i="1"/>
  <c r="G362" i="1"/>
  <c r="D362" i="1"/>
  <c r="C362" i="1"/>
  <c r="H361" i="1"/>
  <c r="G361" i="1"/>
  <c r="D361" i="1"/>
  <c r="C361" i="1"/>
  <c r="H360" i="1"/>
  <c r="G360" i="1"/>
  <c r="D360" i="1"/>
  <c r="C360" i="1"/>
  <c r="H359" i="1"/>
  <c r="G359" i="1"/>
  <c r="D359" i="1"/>
  <c r="C359" i="1"/>
  <c r="D358"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H346" i="1"/>
  <c r="G346" i="1"/>
  <c r="D346" i="1"/>
  <c r="C346" i="1"/>
  <c r="D345" i="1"/>
  <c r="H344" i="1"/>
  <c r="G344" i="1"/>
  <c r="D344" i="1"/>
  <c r="C344" i="1"/>
  <c r="H343" i="1"/>
  <c r="G343" i="1"/>
  <c r="D343" i="1"/>
  <c r="C343" i="1"/>
  <c r="H342" i="1"/>
  <c r="G342" i="1"/>
  <c r="D342" i="1"/>
  <c r="C342" i="1"/>
  <c r="H341" i="1"/>
  <c r="G341" i="1"/>
  <c r="D341" i="1"/>
  <c r="C341" i="1"/>
  <c r="H340" i="1"/>
  <c r="G340" i="1"/>
  <c r="D340" i="1"/>
  <c r="C340" i="1"/>
  <c r="D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D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H294" i="1"/>
  <c r="G294" i="1"/>
  <c r="D294" i="1"/>
  <c r="C294" i="1"/>
  <c r="H292" i="1"/>
  <c r="G292" i="1"/>
  <c r="D292" i="1"/>
  <c r="C292" i="1"/>
  <c r="H291" i="1"/>
  <c r="G291" i="1"/>
  <c r="D291" i="1"/>
  <c r="C291" i="1"/>
  <c r="H290" i="1"/>
  <c r="G290" i="1"/>
  <c r="D290" i="1"/>
  <c r="C290" i="1"/>
  <c r="D289" i="1"/>
  <c r="C289" i="1"/>
  <c r="H289" i="1" s="1"/>
  <c r="D288" i="1"/>
  <c r="H288" i="1" s="1"/>
  <c r="C288" i="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H269" i="1"/>
  <c r="G269" i="1"/>
  <c r="D269"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D259"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H247" i="1"/>
  <c r="G247" i="1"/>
  <c r="D247" i="1"/>
  <c r="C247" i="1"/>
  <c r="H246" i="1"/>
  <c r="G246" i="1"/>
  <c r="D246" i="1"/>
  <c r="C246" i="1"/>
  <c r="H245" i="1"/>
  <c r="G245" i="1"/>
  <c r="D245" i="1"/>
  <c r="C245" i="1"/>
  <c r="H244" i="1"/>
  <c r="G244" i="1"/>
  <c r="D244" i="1"/>
  <c r="C244" i="1"/>
  <c r="H243" i="1"/>
  <c r="G243" i="1"/>
  <c r="D243" i="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H220" i="1"/>
  <c r="G220" i="1"/>
  <c r="D220" i="1"/>
  <c r="C220"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D211" i="1"/>
  <c r="H210" i="1"/>
  <c r="G210" i="1"/>
  <c r="D210" i="1"/>
  <c r="C210" i="1"/>
  <c r="H209" i="1"/>
  <c r="G209" i="1"/>
  <c r="D209" i="1"/>
  <c r="C209" i="1"/>
  <c r="H208" i="1"/>
  <c r="G208" i="1"/>
  <c r="D208" i="1"/>
  <c r="C208" i="1"/>
  <c r="H207" i="1"/>
  <c r="D207" i="1"/>
  <c r="C207" i="1"/>
  <c r="H206" i="1"/>
  <c r="D206" i="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D192" i="1"/>
  <c r="D191" i="1"/>
  <c r="C191" i="1"/>
  <c r="H191" i="1" s="1"/>
  <c r="H190" i="1"/>
  <c r="G190" i="1"/>
  <c r="D190" i="1"/>
  <c r="C190" i="1"/>
  <c r="H189" i="1"/>
  <c r="G189" i="1"/>
  <c r="D189" i="1"/>
  <c r="C189" i="1"/>
  <c r="H188" i="1"/>
  <c r="G188" i="1"/>
  <c r="D188" i="1"/>
  <c r="C188" i="1"/>
  <c r="H187" i="1"/>
  <c r="G187" i="1"/>
  <c r="D187" i="1"/>
  <c r="C187" i="1"/>
  <c r="H186" i="1"/>
  <c r="G186" i="1"/>
  <c r="D186" i="1"/>
  <c r="C186" i="1"/>
  <c r="D185" i="1"/>
  <c r="C185" i="1"/>
  <c r="H185" i="1" s="1"/>
  <c r="D184" i="1"/>
  <c r="C184" i="1"/>
  <c r="H184" i="1" s="1"/>
  <c r="H183" i="1"/>
  <c r="G183" i="1"/>
  <c r="D183" i="1"/>
  <c r="C183" i="1"/>
  <c r="D182" i="1"/>
  <c r="C182" i="1"/>
  <c r="H182" i="1" s="1"/>
  <c r="H181" i="1"/>
  <c r="G181" i="1"/>
  <c r="D181" i="1"/>
  <c r="C181" i="1"/>
  <c r="D180" i="1"/>
  <c r="C180" i="1"/>
  <c r="H180" i="1" s="1"/>
  <c r="H179" i="1"/>
  <c r="G179" i="1"/>
  <c r="D179" i="1"/>
  <c r="C179" i="1"/>
  <c r="H178" i="1"/>
  <c r="G178" i="1"/>
  <c r="D178" i="1"/>
  <c r="C178" i="1"/>
  <c r="D177" i="1"/>
  <c r="C177" i="1"/>
  <c r="H177" i="1" s="1"/>
  <c r="H176" i="1"/>
  <c r="G176" i="1"/>
  <c r="D176" i="1"/>
  <c r="C176" i="1"/>
  <c r="H175" i="1"/>
  <c r="G175" i="1"/>
  <c r="D175" i="1"/>
  <c r="C175" i="1"/>
  <c r="D174" i="1"/>
  <c r="C174" i="1"/>
  <c r="D173" i="1"/>
  <c r="C173" i="1"/>
  <c r="H173" i="1" s="1"/>
  <c r="G172" i="1"/>
  <c r="D172" i="1"/>
  <c r="C172" i="1"/>
  <c r="H172" i="1" s="1"/>
  <c r="H171" i="1"/>
  <c r="G171" i="1"/>
  <c r="D171" i="1"/>
  <c r="C171" i="1"/>
  <c r="H170" i="1"/>
  <c r="G170" i="1"/>
  <c r="D170" i="1"/>
  <c r="C170" i="1"/>
  <c r="H169" i="1"/>
  <c r="G169" i="1"/>
  <c r="D169" i="1"/>
  <c r="C169" i="1"/>
  <c r="D168" i="1"/>
  <c r="C168" i="1"/>
  <c r="H168" i="1" s="1"/>
  <c r="H167" i="1"/>
  <c r="G167" i="1"/>
  <c r="D167" i="1"/>
  <c r="C167" i="1"/>
  <c r="H166" i="1"/>
  <c r="G166" i="1"/>
  <c r="D166" i="1"/>
  <c r="C166" i="1"/>
  <c r="H164" i="1"/>
  <c r="G164" i="1"/>
  <c r="D164" i="1"/>
  <c r="C164" i="1"/>
  <c r="H163" i="1"/>
  <c r="G163" i="1"/>
  <c r="D163" i="1"/>
  <c r="C163" i="1"/>
  <c r="D162" i="1"/>
  <c r="G162" i="1" s="1"/>
  <c r="C162" i="1"/>
  <c r="H161" i="1"/>
  <c r="G161" i="1"/>
  <c r="D161" i="1"/>
  <c r="C161" i="1"/>
  <c r="D160" i="1"/>
  <c r="H160" i="1" s="1"/>
  <c r="C160" i="1"/>
  <c r="H158" i="1"/>
  <c r="G158" i="1"/>
  <c r="D158" i="1"/>
  <c r="C158" i="1"/>
  <c r="D157" i="1"/>
  <c r="C157" i="1"/>
  <c r="H157" i="1" s="1"/>
  <c r="D156" i="1"/>
  <c r="C156" i="1"/>
  <c r="H156" i="1" s="1"/>
  <c r="D155" i="1"/>
  <c r="C155" i="1"/>
  <c r="H155" i="1" s="1"/>
  <c r="D154" i="1"/>
  <c r="C154" i="1"/>
  <c r="H154" i="1" s="1"/>
  <c r="D153" i="1"/>
  <c r="H153" i="1" s="1"/>
  <c r="C153" i="1"/>
  <c r="D152" i="1"/>
  <c r="C152" i="1"/>
  <c r="H152" i="1" s="1"/>
  <c r="H151" i="1"/>
  <c r="G151" i="1"/>
  <c r="D151" i="1"/>
  <c r="C151" i="1"/>
  <c r="D150" i="1"/>
  <c r="G150" i="1" s="1"/>
  <c r="C150" i="1"/>
  <c r="H150" i="1" s="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H135" i="1"/>
  <c r="G135" i="1"/>
  <c r="D135" i="1"/>
  <c r="C135" i="1"/>
  <c r="H134" i="1"/>
  <c r="G134" i="1"/>
  <c r="D134" i="1"/>
  <c r="C134" i="1"/>
  <c r="H133" i="1"/>
  <c r="G133" i="1"/>
  <c r="D133" i="1"/>
  <c r="C133" i="1"/>
  <c r="H132" i="1"/>
  <c r="G132" i="1"/>
  <c r="D132" i="1"/>
  <c r="C132" i="1"/>
  <c r="D131" i="1"/>
  <c r="G131" i="1" s="1"/>
  <c r="C131" i="1"/>
  <c r="H131" i="1" s="1"/>
  <c r="H128" i="1"/>
  <c r="G128" i="1"/>
  <c r="D128" i="1"/>
  <c r="C128" i="1"/>
  <c r="H127" i="1"/>
  <c r="G127" i="1"/>
  <c r="D127" i="1"/>
  <c r="C127" i="1"/>
  <c r="H126" i="1"/>
  <c r="G126" i="1"/>
  <c r="D126" i="1"/>
  <c r="C126" i="1"/>
  <c r="H125" i="1"/>
  <c r="G125" i="1"/>
  <c r="D125" i="1"/>
  <c r="C125" i="1"/>
  <c r="H124" i="1"/>
  <c r="G124" i="1"/>
  <c r="D124" i="1"/>
  <c r="C124" i="1"/>
  <c r="H123" i="1"/>
  <c r="G123" i="1"/>
  <c r="D123" i="1"/>
  <c r="C123" i="1"/>
  <c r="H122" i="1"/>
  <c r="G122" i="1"/>
  <c r="D122" i="1"/>
  <c r="C122" i="1"/>
  <c r="H121" i="1"/>
  <c r="G121" i="1"/>
  <c r="D121" i="1"/>
  <c r="C121" i="1"/>
  <c r="H120" i="1"/>
  <c r="G120" i="1"/>
  <c r="D120" i="1"/>
  <c r="C120" i="1"/>
  <c r="H119" i="1"/>
  <c r="G119" i="1"/>
  <c r="D119" i="1"/>
  <c r="C119" i="1"/>
  <c r="H118" i="1"/>
  <c r="G118" i="1"/>
  <c r="D118" i="1"/>
  <c r="C118" i="1"/>
  <c r="H117" i="1"/>
  <c r="G117" i="1"/>
  <c r="D117" i="1"/>
  <c r="C117" i="1"/>
  <c r="H116" i="1"/>
  <c r="G116" i="1"/>
  <c r="D116" i="1"/>
  <c r="C116" i="1"/>
  <c r="H115" i="1"/>
  <c r="G115" i="1"/>
  <c r="D115" i="1"/>
  <c r="C115" i="1"/>
  <c r="H114" i="1"/>
  <c r="G114" i="1"/>
  <c r="D114" i="1"/>
  <c r="C114" i="1"/>
  <c r="D113" i="1"/>
  <c r="G113" i="1" s="1"/>
  <c r="C113" i="1"/>
  <c r="H112" i="1"/>
  <c r="G112" i="1"/>
  <c r="D112" i="1"/>
  <c r="C112" i="1"/>
  <c r="H111" i="1"/>
  <c r="G111" i="1"/>
  <c r="D111" i="1"/>
  <c r="C111" i="1"/>
  <c r="H110" i="1"/>
  <c r="G110" i="1"/>
  <c r="D110" i="1"/>
  <c r="C110" i="1"/>
  <c r="H109" i="1"/>
  <c r="G109" i="1"/>
  <c r="D109" i="1"/>
  <c r="C109" i="1"/>
  <c r="C108" i="1"/>
  <c r="H107" i="1"/>
  <c r="G107" i="1"/>
  <c r="D107" i="1"/>
  <c r="C107" i="1"/>
  <c r="H106" i="1"/>
  <c r="G106" i="1"/>
  <c r="D106" i="1"/>
  <c r="C106" i="1"/>
  <c r="H105" i="1"/>
  <c r="G105" i="1"/>
  <c r="D105" i="1"/>
  <c r="C105" i="1"/>
  <c r="H104" i="1"/>
  <c r="G104" i="1"/>
  <c r="D104" i="1"/>
  <c r="C104" i="1"/>
  <c r="H103" i="1"/>
  <c r="G103" i="1"/>
  <c r="D103" i="1"/>
  <c r="C103"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D81" i="1"/>
  <c r="H81" i="1" s="1"/>
  <c r="C81" i="1"/>
  <c r="H80" i="1"/>
  <c r="G80" i="1"/>
  <c r="D80" i="1"/>
  <c r="C80" i="1"/>
  <c r="D79" i="1"/>
  <c r="H79" i="1" s="1"/>
  <c r="C79" i="1"/>
  <c r="H77" i="1"/>
  <c r="G77" i="1"/>
  <c r="D77" i="1"/>
  <c r="C77" i="1"/>
  <c r="H76" i="1"/>
  <c r="G76" i="1"/>
  <c r="D76" i="1"/>
  <c r="C76" i="1"/>
  <c r="H75" i="1"/>
  <c r="G75" i="1"/>
  <c r="D75" i="1"/>
  <c r="C75" i="1"/>
  <c r="H74" i="1"/>
  <c r="G74" i="1"/>
  <c r="D74" i="1"/>
  <c r="C74" i="1"/>
  <c r="H73" i="1"/>
  <c r="G73" i="1"/>
  <c r="D73"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H40" i="1"/>
  <c r="G40" i="1"/>
  <c r="D40" i="1"/>
  <c r="C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G153" i="1" l="1"/>
  <c r="G1577" i="1"/>
  <c r="G108" i="1"/>
  <c r="H108" i="1"/>
  <c r="H113" i="1"/>
  <c r="E26" i="9"/>
  <c r="B26" i="9" s="1"/>
  <c r="H1578" i="1"/>
  <c r="H1576" i="1"/>
  <c r="H1504" i="1"/>
  <c r="G1503" i="1"/>
  <c r="H1499" i="1"/>
  <c r="G1499" i="1"/>
  <c r="C1501" i="1"/>
  <c r="H1502" i="1"/>
  <c r="G1491" i="1"/>
  <c r="H1486" i="1"/>
  <c r="G1485" i="1"/>
  <c r="G1481" i="1"/>
  <c r="G1483" i="1"/>
  <c r="H711" i="1"/>
  <c r="H643" i="1"/>
  <c r="F652" i="4"/>
  <c r="H645" i="1"/>
  <c r="E644" i="4"/>
  <c r="D638" i="1" s="1"/>
  <c r="H411" i="1"/>
  <c r="E643" i="4"/>
  <c r="D637" i="1" s="1"/>
  <c r="G288" i="1"/>
  <c r="D412" i="1"/>
  <c r="H412" i="1"/>
  <c r="G207" i="1"/>
  <c r="G206" i="1"/>
  <c r="H174" i="1"/>
  <c r="E163" i="4"/>
  <c r="D159" i="1" s="1"/>
  <c r="F169" i="4"/>
  <c r="G160" i="1"/>
  <c r="H162" i="1"/>
  <c r="E40" i="9"/>
  <c r="B40" i="9" s="1"/>
  <c r="F159" i="4"/>
  <c r="D149" i="1"/>
  <c r="F153" i="4"/>
  <c r="G79" i="1"/>
  <c r="G81" i="1"/>
  <c r="E106" i="4"/>
  <c r="D102" i="1" s="1"/>
  <c r="F216" i="9"/>
  <c r="D130" i="1"/>
  <c r="E274" i="9"/>
  <c r="B274" i="9" s="1"/>
  <c r="G644" i="1"/>
  <c r="G643" i="1"/>
  <c r="G645" i="1"/>
  <c r="D643" i="4"/>
  <c r="F643" i="4"/>
  <c r="C637" i="1"/>
  <c r="G289" i="1"/>
  <c r="F416" i="4"/>
  <c r="G411" i="1"/>
  <c r="G412" i="1"/>
  <c r="G191" i="1"/>
  <c r="G184" i="1"/>
  <c r="G185" i="1"/>
  <c r="G182" i="1"/>
  <c r="G180" i="1"/>
  <c r="G177" i="1"/>
  <c r="G173" i="1"/>
  <c r="G174" i="1"/>
  <c r="G168" i="1"/>
  <c r="D163" i="4"/>
  <c r="C165" i="1"/>
  <c r="G157" i="1"/>
  <c r="G155" i="1"/>
  <c r="G156" i="1"/>
  <c r="G154" i="1"/>
  <c r="E39" i="9"/>
  <c r="B39" i="9" s="1"/>
  <c r="F217" i="9"/>
  <c r="B217" i="9" s="1"/>
  <c r="G152" i="1"/>
  <c r="C149" i="1"/>
  <c r="G130" i="1"/>
  <c r="H130" i="1"/>
  <c r="G911" i="1"/>
  <c r="G915" i="1"/>
  <c r="G919" i="1"/>
  <c r="G923" i="1"/>
  <c r="G927" i="1"/>
  <c r="G931" i="1"/>
  <c r="G935" i="1"/>
  <c r="G939" i="1"/>
  <c r="G943" i="1"/>
  <c r="G947" i="1"/>
  <c r="G951" i="1"/>
  <c r="G955" i="1"/>
  <c r="G959" i="1"/>
  <c r="G963" i="1"/>
  <c r="G967" i="1"/>
  <c r="G971" i="1"/>
  <c r="G975" i="1"/>
  <c r="G979" i="1"/>
  <c r="G983" i="1"/>
  <c r="G989" i="1"/>
  <c r="G993" i="1"/>
  <c r="G997" i="1"/>
  <c r="G1001" i="1"/>
  <c r="G1005" i="1"/>
  <c r="G1009" i="1"/>
  <c r="G1013" i="1"/>
  <c r="G1017" i="1"/>
  <c r="G1021" i="1"/>
  <c r="G913" i="1"/>
  <c r="G917" i="1"/>
  <c r="G921" i="1"/>
  <c r="G925" i="1"/>
  <c r="G929" i="1"/>
  <c r="G933" i="1"/>
  <c r="G937" i="1"/>
  <c r="G941" i="1"/>
  <c r="G945" i="1"/>
  <c r="G949" i="1"/>
  <c r="G953" i="1"/>
  <c r="G957" i="1"/>
  <c r="G961" i="1"/>
  <c r="G965" i="1"/>
  <c r="G969" i="1"/>
  <c r="G973" i="1"/>
  <c r="G977" i="1"/>
  <c r="G981" i="1"/>
  <c r="G987" i="1"/>
  <c r="G991" i="1"/>
  <c r="G995" i="1"/>
  <c r="G999" i="1"/>
  <c r="G1003" i="1"/>
  <c r="G1007" i="1"/>
  <c r="G1011" i="1"/>
  <c r="G1015" i="1"/>
  <c r="G1019" i="1"/>
  <c r="G1023" i="1"/>
  <c r="G1218" i="1"/>
  <c r="G1083" i="1"/>
  <c r="G1087" i="1"/>
  <c r="G1091" i="1"/>
  <c r="G1095" i="1"/>
  <c r="G1155" i="1"/>
  <c r="G1159" i="1"/>
  <c r="G1163" i="1"/>
  <c r="G1167" i="1"/>
  <c r="G1171" i="1"/>
  <c r="G1175" i="1"/>
  <c r="G1179" i="1"/>
  <c r="G1082" i="1"/>
  <c r="G1086" i="1"/>
  <c r="G1090" i="1"/>
  <c r="G1094" i="1"/>
  <c r="G1154" i="1"/>
  <c r="G1158" i="1"/>
  <c r="G1162" i="1"/>
  <c r="G1166" i="1"/>
  <c r="G1170" i="1"/>
  <c r="G1174" i="1"/>
  <c r="G1178" i="1"/>
  <c r="G1182" i="1"/>
  <c r="G1216" i="1"/>
  <c r="G1220" i="1"/>
  <c r="H1330" i="1"/>
  <c r="H1331" i="1"/>
  <c r="H1332" i="1"/>
  <c r="H1333" i="1"/>
  <c r="H1334" i="1"/>
  <c r="H1335" i="1"/>
  <c r="H1336" i="1"/>
  <c r="H1337" i="1"/>
  <c r="H1338" i="1"/>
  <c r="H1339" i="1"/>
  <c r="H1340" i="1"/>
  <c r="H1341" i="1"/>
  <c r="H1342" i="1"/>
  <c r="H1343" i="1"/>
  <c r="H1344" i="1"/>
  <c r="H1345" i="1"/>
  <c r="H1346" i="1"/>
  <c r="H1347" i="1"/>
  <c r="H1348" i="1"/>
  <c r="H1349" i="1"/>
  <c r="H1350" i="1"/>
  <c r="H1351" i="1"/>
  <c r="H1352" i="1"/>
  <c r="H1353" i="1"/>
  <c r="H1354" i="1"/>
  <c r="H1355" i="1"/>
  <c r="H1356" i="1"/>
  <c r="H1357" i="1"/>
  <c r="H1358" i="1"/>
  <c r="H1359" i="1"/>
  <c r="H1360" i="1"/>
  <c r="H1361" i="1"/>
  <c r="H1362" i="1"/>
  <c r="H1363" i="1"/>
  <c r="H1364" i="1"/>
  <c r="H1365" i="1"/>
  <c r="H1366" i="1"/>
  <c r="H1367" i="1"/>
  <c r="H1368" i="1"/>
  <c r="J1439" i="1"/>
  <c r="J1440" i="1"/>
  <c r="J1441" i="1"/>
  <c r="J1442" i="1"/>
  <c r="J1443" i="1"/>
  <c r="J1444" i="1"/>
  <c r="H1446" i="1"/>
  <c r="I1446" i="1" s="1"/>
  <c r="J1446" i="1"/>
  <c r="J1447" i="1"/>
  <c r="H1447" i="1"/>
  <c r="I1447" i="1" s="1"/>
  <c r="H1448" i="1"/>
  <c r="I1448" i="1" s="1"/>
  <c r="J1448" i="1"/>
  <c r="J1449" i="1"/>
  <c r="H1449" i="1"/>
  <c r="I1449" i="1" s="1"/>
  <c r="H1450" i="1"/>
  <c r="I1450" i="1" s="1"/>
  <c r="J1450" i="1"/>
  <c r="J1451" i="1"/>
  <c r="H1451" i="1"/>
  <c r="I1451" i="1" s="1"/>
  <c r="H1452" i="1"/>
  <c r="I1452" i="1" s="1"/>
  <c r="J1452" i="1"/>
  <c r="G1461" i="1"/>
  <c r="H1554" i="1"/>
  <c r="H1556" i="1"/>
  <c r="H1570" i="1"/>
  <c r="H1572" i="1"/>
  <c r="E7" i="4"/>
  <c r="F264" i="4"/>
  <c r="D263" i="4"/>
  <c r="F463" i="4"/>
  <c r="D459" i="4"/>
  <c r="F224" i="5"/>
  <c r="D206" i="5"/>
  <c r="C1201" i="1"/>
  <c r="F75" i="6"/>
  <c r="C1369" i="1"/>
  <c r="F82" i="6"/>
  <c r="C1376" i="1"/>
  <c r="G1440" i="1"/>
  <c r="I1440" i="1" s="1"/>
  <c r="G1442" i="1"/>
  <c r="I1442" i="1" s="1"/>
  <c r="G1444" i="1"/>
  <c r="I1444" i="1" s="1"/>
  <c r="J1445" i="1"/>
  <c r="J1462" i="1"/>
  <c r="H1462" i="1"/>
  <c r="H1463" i="1"/>
  <c r="J1463" i="1"/>
  <c r="J1464" i="1"/>
  <c r="H1464" i="1"/>
  <c r="H1465" i="1"/>
  <c r="J1465" i="1"/>
  <c r="J1466" i="1"/>
  <c r="H1466" i="1"/>
  <c r="H1467" i="1"/>
  <c r="J1467" i="1"/>
  <c r="J1468" i="1"/>
  <c r="H1468" i="1"/>
  <c r="E82" i="4"/>
  <c r="D78" i="1" s="1"/>
  <c r="H142" i="9"/>
  <c r="E593" i="4"/>
  <c r="D587" i="1" s="1"/>
  <c r="H286" i="9"/>
  <c r="E87" i="5"/>
  <c r="H287" i="9"/>
  <c r="E146" i="5"/>
  <c r="D1124" i="1" s="1"/>
  <c r="F164" i="5"/>
  <c r="C1142" i="1"/>
  <c r="I24" i="3"/>
  <c r="F35" i="6"/>
  <c r="C1329" i="1"/>
  <c r="G1370" i="1"/>
  <c r="G1371" i="1"/>
  <c r="G1372" i="1"/>
  <c r="G1373" i="1"/>
  <c r="G1374" i="1"/>
  <c r="G1375" i="1"/>
  <c r="H1386" i="1"/>
  <c r="H1390" i="1"/>
  <c r="H1394" i="1"/>
  <c r="H1398" i="1"/>
  <c r="H1402" i="1"/>
  <c r="H1406" i="1"/>
  <c r="J1455" i="1"/>
  <c r="H1455" i="1"/>
  <c r="I1455" i="1" s="1"/>
  <c r="H1456" i="1"/>
  <c r="I1456" i="1" s="1"/>
  <c r="J1456" i="1"/>
  <c r="J1457" i="1"/>
  <c r="H1457" i="1"/>
  <c r="I1457" i="1" s="1"/>
  <c r="H1458" i="1"/>
  <c r="I1458" i="1" s="1"/>
  <c r="J1458" i="1"/>
  <c r="J1459" i="1"/>
  <c r="H1459" i="1"/>
  <c r="I1459" i="1" s="1"/>
  <c r="H1460" i="1"/>
  <c r="I1460" i="1" s="1"/>
  <c r="J1460" i="1"/>
  <c r="H1476" i="1"/>
  <c r="I1476" i="1" s="1"/>
  <c r="J1476" i="1"/>
  <c r="J1477" i="1"/>
  <c r="H1477" i="1"/>
  <c r="I1477" i="1" s="1"/>
  <c r="H1478" i="1"/>
  <c r="I1478" i="1" s="1"/>
  <c r="J1478" i="1"/>
  <c r="J1479" i="1"/>
  <c r="H1479" i="1"/>
  <c r="I1479" i="1" s="1"/>
  <c r="H1490" i="1"/>
  <c r="F253" i="4"/>
  <c r="D252" i="4"/>
  <c r="F317" i="4"/>
  <c r="D311" i="4"/>
  <c r="D421" i="4"/>
  <c r="F422" i="4"/>
  <c r="F490" i="4"/>
  <c r="D484" i="4"/>
  <c r="D593" i="4"/>
  <c r="H1382" i="1"/>
  <c r="H1385" i="1"/>
  <c r="H1389" i="1"/>
  <c r="H1393" i="1"/>
  <c r="H1397" i="1"/>
  <c r="H1401" i="1"/>
  <c r="H1405" i="1"/>
  <c r="H1412" i="1"/>
  <c r="H1416" i="1"/>
  <c r="H1420" i="1"/>
  <c r="H1424" i="1"/>
  <c r="H1428" i="1"/>
  <c r="H1432" i="1"/>
  <c r="H1439" i="1"/>
  <c r="I1439" i="1" s="1"/>
  <c r="H1441" i="1"/>
  <c r="I1441" i="1" s="1"/>
  <c r="H1443" i="1"/>
  <c r="I1443" i="1" s="1"/>
  <c r="H1445" i="1"/>
  <c r="G1462" i="1"/>
  <c r="I1462" i="1" s="1"/>
  <c r="G1463" i="1"/>
  <c r="I1463" i="1" s="1"/>
  <c r="G1464" i="1"/>
  <c r="I1464" i="1" s="1"/>
  <c r="G1465" i="1"/>
  <c r="I1465" i="1" s="1"/>
  <c r="G1466" i="1"/>
  <c r="I1466" i="1" s="1"/>
  <c r="G1467" i="1"/>
  <c r="I1467" i="1" s="1"/>
  <c r="G1468" i="1"/>
  <c r="I1468" i="1" s="1"/>
  <c r="G1469" i="1"/>
  <c r="H1471" i="1"/>
  <c r="I1471" i="1" s="1"/>
  <c r="J1471" i="1"/>
  <c r="J1472" i="1"/>
  <c r="H1472" i="1"/>
  <c r="I1472" i="1" s="1"/>
  <c r="H1473" i="1"/>
  <c r="I1473" i="1" s="1"/>
  <c r="J1473" i="1"/>
  <c r="J1474" i="1"/>
  <c r="H1474" i="1"/>
  <c r="I1474" i="1" s="1"/>
  <c r="H1480" i="1"/>
  <c r="H1494" i="1"/>
  <c r="H1496" i="1"/>
  <c r="H1510" i="1"/>
  <c r="H1512" i="1"/>
  <c r="H1520" i="1"/>
  <c r="H1534" i="1"/>
  <c r="H1536" i="1"/>
  <c r="H1550" i="1"/>
  <c r="H1552" i="1"/>
  <c r="H1566" i="1"/>
  <c r="H1568" i="1"/>
  <c r="F8" i="4"/>
  <c r="D7" i="4"/>
  <c r="E50" i="4"/>
  <c r="D46" i="1" s="1"/>
  <c r="F134" i="4"/>
  <c r="D133" i="4"/>
  <c r="F216" i="4"/>
  <c r="D215" i="4"/>
  <c r="E252" i="4"/>
  <c r="D248" i="1" s="1"/>
  <c r="F299" i="4"/>
  <c r="F563" i="4"/>
  <c r="D529" i="4"/>
  <c r="I20" i="3"/>
  <c r="F238" i="5"/>
  <c r="C1215" i="1"/>
  <c r="B297" i="9"/>
  <c r="E296" i="9"/>
  <c r="I10" i="3" s="1"/>
  <c r="D344" i="4"/>
  <c r="F345" i="4"/>
  <c r="D644" i="4"/>
  <c r="F417" i="4"/>
  <c r="D118" i="5"/>
  <c r="F119" i="5"/>
  <c r="G291" i="9"/>
  <c r="E291" i="9" s="1"/>
  <c r="B291" i="9" s="1"/>
  <c r="F190" i="5"/>
  <c r="F90" i="6"/>
  <c r="D89" i="6"/>
  <c r="D42" i="8"/>
  <c r="D50" i="4"/>
  <c r="D82" i="4"/>
  <c r="D106" i="4"/>
  <c r="D152" i="4"/>
  <c r="D196" i="4"/>
  <c r="E298" i="4"/>
  <c r="E408" i="4" s="1"/>
  <c r="D403" i="1" s="1"/>
  <c r="D350" i="4"/>
  <c r="F351" i="4"/>
  <c r="F369" i="4"/>
  <c r="D363" i="4"/>
  <c r="F478" i="4"/>
  <c r="D472" i="4"/>
  <c r="D515" i="4"/>
  <c r="F516" i="4"/>
  <c r="D567" i="4"/>
  <c r="F568" i="4"/>
  <c r="E580" i="4"/>
  <c r="D574" i="1" s="1"/>
  <c r="D625" i="4"/>
  <c r="F626" i="4"/>
  <c r="G289" i="9"/>
  <c r="E289" i="9" s="1"/>
  <c r="B289" i="9" s="1"/>
  <c r="F177" i="5"/>
  <c r="E237" i="5"/>
  <c r="D245" i="5"/>
  <c r="D237" i="5" s="1"/>
  <c r="F246" i="5"/>
  <c r="D5" i="6"/>
  <c r="D396" i="4"/>
  <c r="F397" i="4"/>
  <c r="E421" i="4"/>
  <c r="E515" i="4"/>
  <c r="D509" i="1" s="1"/>
  <c r="G142" i="9"/>
  <c r="E142" i="9" s="1"/>
  <c r="B142" i="9" s="1"/>
  <c r="F603" i="4"/>
  <c r="F12" i="5"/>
  <c r="D7" i="5"/>
  <c r="D68" i="5"/>
  <c r="G286" i="9"/>
  <c r="E286" i="9" s="1"/>
  <c r="B286" i="9" s="1"/>
  <c r="F88" i="5"/>
  <c r="H289" i="9"/>
  <c r="E176" i="5"/>
  <c r="F115" i="6"/>
  <c r="D114" i="6"/>
  <c r="E287" i="9"/>
  <c r="B287" i="9" s="1"/>
  <c r="E89" i="6"/>
  <c r="D1383" i="1" s="1"/>
  <c r="D49" i="8"/>
  <c r="C1524" i="1" s="1"/>
  <c r="E21" i="9"/>
  <c r="B21" i="9" s="1"/>
  <c r="E25" i="9"/>
  <c r="B25" i="9" s="1"/>
  <c r="M212" i="9"/>
  <c r="G278" i="9"/>
  <c r="E278" i="9" s="1"/>
  <c r="B278" i="9" s="1"/>
  <c r="G277" i="9"/>
  <c r="E277" i="9" s="1"/>
  <c r="B277" i="9" s="1"/>
  <c r="G209" i="9"/>
  <c r="E209" i="9" s="1"/>
  <c r="B209" i="9" s="1"/>
  <c r="G205" i="9"/>
  <c r="E205" i="9" s="1"/>
  <c r="B205" i="9" s="1"/>
  <c r="G201" i="9"/>
  <c r="E201" i="9" s="1"/>
  <c r="B201" i="9" s="1"/>
  <c r="G197" i="9"/>
  <c r="E197" i="9" s="1"/>
  <c r="B197" i="9" s="1"/>
  <c r="G193" i="9"/>
  <c r="E193" i="9" s="1"/>
  <c r="B193" i="9" s="1"/>
  <c r="G188" i="9"/>
  <c r="E188" i="9" s="1"/>
  <c r="B188" i="9" s="1"/>
  <c r="G184" i="9"/>
  <c r="E184" i="9" s="1"/>
  <c r="B184" i="9" s="1"/>
  <c r="G180" i="9"/>
  <c r="E180" i="9" s="1"/>
  <c r="B180" i="9" s="1"/>
  <c r="G176" i="9"/>
  <c r="E176" i="9" s="1"/>
  <c r="B176" i="9" s="1"/>
  <c r="G165" i="9"/>
  <c r="H164" i="9"/>
  <c r="G210" i="9"/>
  <c r="E210" i="9" s="1"/>
  <c r="B210" i="9" s="1"/>
  <c r="G206" i="9"/>
  <c r="E206" i="9" s="1"/>
  <c r="B206" i="9" s="1"/>
  <c r="G202" i="9"/>
  <c r="E202" i="9" s="1"/>
  <c r="B202" i="9" s="1"/>
  <c r="G198" i="9"/>
  <c r="E198" i="9" s="1"/>
  <c r="B198" i="9" s="1"/>
  <c r="G194" i="9"/>
  <c r="E194" i="9" s="1"/>
  <c r="B194" i="9" s="1"/>
  <c r="G189" i="9"/>
  <c r="E189" i="9" s="1"/>
  <c r="B189" i="9" s="1"/>
  <c r="G185" i="9"/>
  <c r="E185" i="9" s="1"/>
  <c r="B185" i="9" s="1"/>
  <c r="G181" i="9"/>
  <c r="E181" i="9" s="1"/>
  <c r="B181" i="9" s="1"/>
  <c r="G177" i="9"/>
  <c r="E177" i="9" s="1"/>
  <c r="B177" i="9" s="1"/>
  <c r="G164" i="9"/>
  <c r="E164" i="9" s="1"/>
  <c r="B164" i="9" s="1"/>
  <c r="G163" i="9"/>
  <c r="E163" i="9" s="1"/>
  <c r="B163" i="9" s="1"/>
  <c r="G162" i="9"/>
  <c r="E162" i="9" s="1"/>
  <c r="B162" i="9" s="1"/>
  <c r="G161" i="9"/>
  <c r="E161" i="9" s="1"/>
  <c r="B161" i="9" s="1"/>
  <c r="G160" i="9"/>
  <c r="E160" i="9" s="1"/>
  <c r="B160" i="9" s="1"/>
  <c r="G211" i="9"/>
  <c r="E211" i="9" s="1"/>
  <c r="B211" i="9" s="1"/>
  <c r="G207" i="9"/>
  <c r="E207" i="9" s="1"/>
  <c r="B207" i="9" s="1"/>
  <c r="G203" i="9"/>
  <c r="E203" i="9" s="1"/>
  <c r="B203" i="9" s="1"/>
  <c r="G199" i="9"/>
  <c r="E199" i="9" s="1"/>
  <c r="B199" i="9" s="1"/>
  <c r="G195" i="9"/>
  <c r="E195" i="9" s="1"/>
  <c r="B195" i="9" s="1"/>
  <c r="L191" i="9"/>
  <c r="F191" i="9" s="1"/>
  <c r="G190" i="9"/>
  <c r="E190" i="9" s="1"/>
  <c r="B190" i="9" s="1"/>
  <c r="G186" i="9"/>
  <c r="E186" i="9" s="1"/>
  <c r="B186" i="9" s="1"/>
  <c r="G182" i="9"/>
  <c r="E182" i="9" s="1"/>
  <c r="B182" i="9" s="1"/>
  <c r="G178" i="9"/>
  <c r="E178" i="9" s="1"/>
  <c r="B178" i="9" s="1"/>
  <c r="L212" i="9"/>
  <c r="G208" i="9"/>
  <c r="E208" i="9" s="1"/>
  <c r="B208" i="9" s="1"/>
  <c r="G204" i="9"/>
  <c r="E204" i="9" s="1"/>
  <c r="B204" i="9" s="1"/>
  <c r="G200" i="9"/>
  <c r="E200" i="9" s="1"/>
  <c r="B200" i="9" s="1"/>
  <c r="G196" i="9"/>
  <c r="E196" i="9" s="1"/>
  <c r="B196" i="9" s="1"/>
  <c r="G192" i="9"/>
  <c r="E192" i="9" s="1"/>
  <c r="B192" i="9" s="1"/>
  <c r="G191" i="9"/>
  <c r="E191" i="9" s="1"/>
  <c r="G187" i="9"/>
  <c r="E187" i="9" s="1"/>
  <c r="B187" i="9" s="1"/>
  <c r="G183" i="9"/>
  <c r="E183" i="9" s="1"/>
  <c r="B183" i="9" s="1"/>
  <c r="G179" i="9"/>
  <c r="E179" i="9" s="1"/>
  <c r="B179"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I10" i="9"/>
  <c r="B246" i="9"/>
  <c r="B250" i="9"/>
  <c r="B230" i="9"/>
  <c r="B238" i="9"/>
  <c r="F214" i="9"/>
  <c r="B214" i="9" s="1"/>
  <c r="F222" i="9"/>
  <c r="B222" i="9" s="1"/>
  <c r="F230" i="9"/>
  <c r="F238" i="9"/>
  <c r="F246" i="9"/>
  <c r="F254" i="9"/>
  <c r="B254" i="9" s="1"/>
  <c r="F262" i="9"/>
  <c r="B262" i="9" s="1"/>
  <c r="B220" i="9"/>
  <c r="B228" i="9"/>
  <c r="B236" i="9"/>
  <c r="B244" i="9"/>
  <c r="B252" i="9"/>
  <c r="B260" i="9"/>
  <c r="F218" i="9"/>
  <c r="B218" i="9" s="1"/>
  <c r="F226" i="9"/>
  <c r="B226" i="9" s="1"/>
  <c r="F234" i="9"/>
  <c r="B234" i="9" s="1"/>
  <c r="F242" i="9"/>
  <c r="B242" i="9" s="1"/>
  <c r="F250" i="9"/>
  <c r="F258" i="9"/>
  <c r="B258" i="9" s="1"/>
  <c r="B216" i="9"/>
  <c r="B224" i="9"/>
  <c r="B232" i="9"/>
  <c r="B240" i="9"/>
  <c r="B248" i="9"/>
  <c r="B256" i="9"/>
  <c r="G1501" i="1" l="1"/>
  <c r="H1501" i="1"/>
  <c r="F212" i="9"/>
  <c r="B212" i="9" s="1"/>
  <c r="B191" i="9"/>
  <c r="H637" i="1"/>
  <c r="G637" i="1"/>
  <c r="F163" i="4"/>
  <c r="C159" i="1"/>
  <c r="H165" i="1"/>
  <c r="G165" i="1"/>
  <c r="H149" i="1"/>
  <c r="G149" i="1"/>
  <c r="F237" i="5"/>
  <c r="C1214" i="1"/>
  <c r="H23" i="3"/>
  <c r="E165" i="9"/>
  <c r="B165" i="9" s="1"/>
  <c r="G1524" i="1"/>
  <c r="H1524" i="1"/>
  <c r="D43" i="8"/>
  <c r="D6" i="5"/>
  <c r="F7" i="5"/>
  <c r="H20" i="3"/>
  <c r="C985" i="1"/>
  <c r="F5" i="6"/>
  <c r="D141" i="6"/>
  <c r="C1299" i="1"/>
  <c r="H24" i="3"/>
  <c r="H574" i="1"/>
  <c r="G574" i="1"/>
  <c r="F515" i="4"/>
  <c r="C509" i="1"/>
  <c r="F196" i="4"/>
  <c r="C192" i="1"/>
  <c r="F50" i="4"/>
  <c r="C46" i="1"/>
  <c r="C1096" i="1"/>
  <c r="F118" i="5"/>
  <c r="F344" i="4"/>
  <c r="C339" i="1"/>
  <c r="F529" i="4"/>
  <c r="D528" i="4"/>
  <c r="C523" i="1"/>
  <c r="D298" i="4"/>
  <c r="D408" i="4" s="1"/>
  <c r="F133" i="4"/>
  <c r="C129" i="1"/>
  <c r="F484" i="4"/>
  <c r="C478" i="1"/>
  <c r="F311" i="4"/>
  <c r="C306" i="1"/>
  <c r="G1329" i="1"/>
  <c r="H1329" i="1"/>
  <c r="G1142" i="1"/>
  <c r="H1142" i="1"/>
  <c r="E68" i="5"/>
  <c r="D1065" i="1"/>
  <c r="G292" i="9"/>
  <c r="E292" i="9" s="1"/>
  <c r="B292" i="9" s="1"/>
  <c r="C1183" i="1"/>
  <c r="D176" i="5"/>
  <c r="F206" i="5"/>
  <c r="F263" i="4"/>
  <c r="C259" i="1"/>
  <c r="F114" i="6"/>
  <c r="C1408" i="1"/>
  <c r="H27" i="3"/>
  <c r="E420" i="4"/>
  <c r="D415" i="1"/>
  <c r="F472" i="4"/>
  <c r="C466" i="1"/>
  <c r="G20" i="9"/>
  <c r="H20" i="9"/>
  <c r="D151" i="4"/>
  <c r="F152" i="4"/>
  <c r="C148" i="1"/>
  <c r="K1432" i="9"/>
  <c r="G295" i="9"/>
  <c r="E295" i="9" s="1"/>
  <c r="B295" i="9" s="1"/>
  <c r="I34" i="3"/>
  <c r="C1517" i="1"/>
  <c r="H1369" i="1"/>
  <c r="G1369" i="1"/>
  <c r="C1222" i="1"/>
  <c r="F245" i="5"/>
  <c r="F567" i="4"/>
  <c r="C561" i="1"/>
  <c r="F350" i="4"/>
  <c r="C345" i="1"/>
  <c r="F106" i="4"/>
  <c r="C102" i="1"/>
  <c r="G294" i="9"/>
  <c r="E294" i="9" s="1"/>
  <c r="F644" i="4"/>
  <c r="C638" i="1"/>
  <c r="E528" i="4"/>
  <c r="F215" i="4"/>
  <c r="C211" i="1"/>
  <c r="F252" i="4"/>
  <c r="C248" i="1"/>
  <c r="H1124" i="1"/>
  <c r="G1124" i="1"/>
  <c r="F459" i="4"/>
  <c r="C453" i="1"/>
  <c r="E6" i="4"/>
  <c r="D3" i="1"/>
  <c r="E175" i="5"/>
  <c r="D1152" i="1" s="1"/>
  <c r="I22" i="3"/>
  <c r="D1153" i="1"/>
  <c r="F68" i="5"/>
  <c r="C1046" i="1"/>
  <c r="H21" i="3"/>
  <c r="F396" i="4"/>
  <c r="C391" i="1"/>
  <c r="I23" i="3"/>
  <c r="D1214" i="1"/>
  <c r="F625" i="4"/>
  <c r="C619" i="1"/>
  <c r="F363" i="4"/>
  <c r="C358" i="1"/>
  <c r="E407" i="4"/>
  <c r="D402" i="1" s="1"/>
  <c r="D293" i="1"/>
  <c r="F82" i="4"/>
  <c r="C78" i="1"/>
  <c r="C1383" i="1"/>
  <c r="F89" i="6"/>
  <c r="H1215" i="1"/>
  <c r="G1215" i="1"/>
  <c r="F7" i="4"/>
  <c r="D6" i="4"/>
  <c r="C3" i="1"/>
  <c r="F593" i="4"/>
  <c r="C587" i="1"/>
  <c r="D420" i="4"/>
  <c r="F421" i="4"/>
  <c r="C415" i="1"/>
  <c r="E141" i="6"/>
  <c r="H1376" i="1"/>
  <c r="G1376" i="1"/>
  <c r="H1201" i="1"/>
  <c r="G1201" i="1"/>
  <c r="E151" i="4"/>
  <c r="H159" i="1" l="1"/>
  <c r="G159" i="1"/>
  <c r="F408" i="4"/>
  <c r="C403" i="1"/>
  <c r="F420" i="4"/>
  <c r="D635" i="4"/>
  <c r="C414" i="1"/>
  <c r="E412" i="4"/>
  <c r="I16" i="3"/>
  <c r="D2" i="1"/>
  <c r="H1517" i="1"/>
  <c r="G1517" i="1"/>
  <c r="H148" i="1"/>
  <c r="G148" i="1"/>
  <c r="E20" i="9"/>
  <c r="E635" i="4"/>
  <c r="D629" i="1" s="1"/>
  <c r="D414" i="1"/>
  <c r="D175" i="5"/>
  <c r="F176" i="5"/>
  <c r="C1153" i="1"/>
  <c r="H22" i="3"/>
  <c r="I21" i="3"/>
  <c r="D1046" i="1"/>
  <c r="E6" i="5"/>
  <c r="H523" i="1"/>
  <c r="G523" i="1"/>
  <c r="H1299" i="1"/>
  <c r="G1299" i="1"/>
  <c r="H985" i="1"/>
  <c r="G985" i="1"/>
  <c r="I35" i="3"/>
  <c r="C1518" i="1"/>
  <c r="H11" i="3" s="1"/>
  <c r="E289" i="4"/>
  <c r="E290" i="4" s="1"/>
  <c r="D286" i="1" s="1"/>
  <c r="I17" i="3"/>
  <c r="D147" i="1"/>
  <c r="H391" i="1"/>
  <c r="G391" i="1"/>
  <c r="I28" i="3"/>
  <c r="D1435" i="1"/>
  <c r="H587" i="1"/>
  <c r="G587" i="1"/>
  <c r="G1383" i="1"/>
  <c r="H1383" i="1"/>
  <c r="E293" i="9"/>
  <c r="B294" i="9"/>
  <c r="H415" i="1"/>
  <c r="G415" i="1"/>
  <c r="H78" i="1"/>
  <c r="G78" i="1"/>
  <c r="H358" i="1"/>
  <c r="G358" i="1"/>
  <c r="H453" i="1"/>
  <c r="G453" i="1"/>
  <c r="H248" i="1"/>
  <c r="G248" i="1"/>
  <c r="E636" i="4"/>
  <c r="D630" i="1" s="1"/>
  <c r="D522" i="1"/>
  <c r="H102" i="1"/>
  <c r="G102" i="1"/>
  <c r="H1222" i="1"/>
  <c r="G1222" i="1"/>
  <c r="H466" i="1"/>
  <c r="G466" i="1"/>
  <c r="H259" i="1"/>
  <c r="G259" i="1"/>
  <c r="H1183" i="1"/>
  <c r="G1183" i="1"/>
  <c r="H306" i="1"/>
  <c r="G306" i="1"/>
  <c r="H129" i="1"/>
  <c r="G129" i="1"/>
  <c r="D636" i="4"/>
  <c r="F528" i="4"/>
  <c r="C522" i="1"/>
  <c r="H192" i="1"/>
  <c r="G192" i="1"/>
  <c r="F141" i="6"/>
  <c r="C1435" i="1"/>
  <c r="H28" i="3"/>
  <c r="G1214" i="1"/>
  <c r="H1214" i="1"/>
  <c r="D412" i="4"/>
  <c r="F6" i="4"/>
  <c r="H16" i="3"/>
  <c r="C2" i="1"/>
  <c r="H619" i="1"/>
  <c r="G619" i="1"/>
  <c r="H3" i="1"/>
  <c r="G3" i="1"/>
  <c r="G1046" i="1"/>
  <c r="H1046" i="1"/>
  <c r="H638" i="1"/>
  <c r="G638" i="1"/>
  <c r="H561" i="1"/>
  <c r="G561" i="1"/>
  <c r="D289" i="4"/>
  <c r="D290" i="4" s="1"/>
  <c r="F151" i="4"/>
  <c r="H17" i="3"/>
  <c r="C147" i="1"/>
  <c r="G1408" i="1"/>
  <c r="H1408" i="1"/>
  <c r="H1096" i="1"/>
  <c r="G1096" i="1"/>
  <c r="H211" i="1"/>
  <c r="G211" i="1"/>
  <c r="H345" i="1"/>
  <c r="G345" i="1"/>
  <c r="G1065" i="1"/>
  <c r="H1065" i="1"/>
  <c r="H478" i="1"/>
  <c r="G478" i="1"/>
  <c r="F298" i="4"/>
  <c r="D407" i="4"/>
  <c r="C293" i="1"/>
  <c r="H339" i="1"/>
  <c r="G339" i="1"/>
  <c r="H46" i="1"/>
  <c r="G46" i="1"/>
  <c r="H509" i="1"/>
  <c r="G509" i="1"/>
  <c r="G299" i="9"/>
  <c r="E299" i="9" s="1"/>
  <c r="G282" i="9"/>
  <c r="E282" i="9" s="1"/>
  <c r="B282" i="9" s="1"/>
  <c r="G276" i="9"/>
  <c r="F6" i="5"/>
  <c r="C984" i="1"/>
  <c r="N3" i="9" l="1"/>
  <c r="I11" i="3"/>
  <c r="F290" i="4"/>
  <c r="C286" i="1"/>
  <c r="H293" i="1"/>
  <c r="G293" i="1"/>
  <c r="H276" i="9"/>
  <c r="D984" i="1"/>
  <c r="H1153" i="1"/>
  <c r="G1153" i="1"/>
  <c r="F635" i="4"/>
  <c r="C629" i="1"/>
  <c r="H984" i="1"/>
  <c r="G984" i="1"/>
  <c r="F407" i="4"/>
  <c r="C402" i="1"/>
  <c r="H2" i="1"/>
  <c r="G2" i="1"/>
  <c r="D639" i="4"/>
  <c r="D414" i="4"/>
  <c r="F412" i="4"/>
  <c r="C407" i="1"/>
  <c r="G1435" i="1"/>
  <c r="H1435" i="1"/>
  <c r="H522" i="1"/>
  <c r="G522" i="1"/>
  <c r="H9" i="3"/>
  <c r="E19" i="9"/>
  <c r="B20" i="9"/>
  <c r="E298" i="9"/>
  <c r="B299" i="9"/>
  <c r="D291" i="4"/>
  <c r="F289" i="4"/>
  <c r="D413" i="4"/>
  <c r="C285" i="1"/>
  <c r="E413" i="4"/>
  <c r="E291" i="4"/>
  <c r="D287" i="1" s="1"/>
  <c r="D285" i="1"/>
  <c r="C1152" i="1"/>
  <c r="F175" i="5"/>
  <c r="E639" i="4"/>
  <c r="D407" i="1"/>
  <c r="H403" i="1"/>
  <c r="G403" i="1"/>
  <c r="E276" i="9"/>
  <c r="H147" i="1"/>
  <c r="G147" i="1"/>
  <c r="F636" i="4"/>
  <c r="C630" i="1"/>
  <c r="G1518" i="1"/>
  <c r="H1518" i="1"/>
  <c r="H414" i="1"/>
  <c r="G414" i="1"/>
  <c r="E640" i="4" l="1"/>
  <c r="E415" i="4"/>
  <c r="D410" i="1" s="1"/>
  <c r="D408" i="1"/>
  <c r="F291" i="4"/>
  <c r="C287" i="1"/>
  <c r="G1152" i="1"/>
  <c r="H1152" i="1"/>
  <c r="H285" i="1"/>
  <c r="G285" i="1"/>
  <c r="F639" i="4"/>
  <c r="C633" i="1"/>
  <c r="H402" i="1"/>
  <c r="G402" i="1"/>
  <c r="H630" i="1"/>
  <c r="G630" i="1"/>
  <c r="E275" i="9"/>
  <c r="B276" i="9"/>
  <c r="E414" i="4"/>
  <c r="D409" i="1" s="1"/>
  <c r="D640" i="4"/>
  <c r="D415" i="4"/>
  <c r="F413" i="4"/>
  <c r="C408" i="1"/>
  <c r="H407" i="1"/>
  <c r="G407" i="1"/>
  <c r="H629" i="1"/>
  <c r="G629" i="1"/>
  <c r="H286" i="1"/>
  <c r="G286" i="1"/>
  <c r="C409" i="1"/>
  <c r="E641" i="4"/>
  <c r="D633" i="1"/>
  <c r="K3" i="9"/>
  <c r="I9" i="3"/>
  <c r="H8" i="3"/>
  <c r="F414" i="4" l="1"/>
  <c r="D635" i="1"/>
  <c r="D642" i="4"/>
  <c r="F640" i="4"/>
  <c r="C634" i="1"/>
  <c r="H633" i="1"/>
  <c r="G633" i="1"/>
  <c r="H409" i="1"/>
  <c r="G409" i="1"/>
  <c r="H408" i="1"/>
  <c r="G408" i="1"/>
  <c r="M3" i="9"/>
  <c r="I8" i="3"/>
  <c r="D641" i="4"/>
  <c r="F415" i="4"/>
  <c r="C410" i="1"/>
  <c r="H287" i="1"/>
  <c r="G287" i="1"/>
  <c r="E642" i="4"/>
  <c r="D634" i="1"/>
  <c r="E646" i="4" l="1"/>
  <c r="D636" i="1"/>
  <c r="H410" i="1"/>
  <c r="G410" i="1"/>
  <c r="F642" i="4"/>
  <c r="D646" i="4"/>
  <c r="C636" i="1"/>
  <c r="D645" i="4"/>
  <c r="F641" i="4"/>
  <c r="C635" i="1"/>
  <c r="H634" i="1"/>
  <c r="G634" i="1"/>
  <c r="E645" i="4"/>
  <c r="F645" i="4" l="1"/>
  <c r="H18" i="3"/>
  <c r="C639" i="1"/>
  <c r="H636" i="1"/>
  <c r="G636" i="1"/>
  <c r="H635" i="1"/>
  <c r="G635" i="1"/>
  <c r="H7" i="3"/>
  <c r="F646" i="4"/>
  <c r="H19" i="3"/>
  <c r="C640" i="1"/>
  <c r="I18" i="3"/>
  <c r="D639" i="1"/>
  <c r="I19" i="3"/>
  <c r="D640" i="1"/>
  <c r="J3" i="9" l="1"/>
  <c r="I7" i="3"/>
  <c r="H640" i="1"/>
  <c r="G640" i="1"/>
  <c r="H639" i="1"/>
  <c r="G639" i="1"/>
  <c r="M272" i="9" l="1"/>
  <c r="L272" i="9"/>
  <c r="G18" i="9"/>
  <c r="H18" i="9"/>
  <c r="H17" i="9"/>
  <c r="L16" i="9"/>
  <c r="K10" i="9"/>
  <c r="G15" i="9"/>
  <c r="I5" i="9"/>
  <c r="I8" i="9"/>
  <c r="K7" i="9"/>
  <c r="J9" i="9"/>
  <c r="K5" i="9"/>
  <c r="J10" i="9"/>
  <c r="M16" i="9"/>
  <c r="H15" i="9"/>
  <c r="J7" i="9"/>
  <c r="I13" i="9"/>
  <c r="I17" i="9"/>
  <c r="K6" i="9"/>
  <c r="L15" i="9"/>
  <c r="M15" i="9"/>
  <c r="J17" i="9"/>
  <c r="K11" i="9"/>
  <c r="G16" i="9"/>
  <c r="J12" i="9"/>
  <c r="J5" i="9"/>
  <c r="J6" i="9"/>
  <c r="I11" i="9"/>
  <c r="G17" i="9"/>
  <c r="I12" i="9"/>
  <c r="H16" i="9"/>
  <c r="J8" i="9"/>
  <c r="J11" i="9"/>
  <c r="I9" i="9"/>
  <c r="I6" i="9"/>
  <c r="E6" i="9" s="1"/>
  <c r="B6" i="9" s="1"/>
  <c r="K12" i="9"/>
  <c r="I7" i="9"/>
  <c r="K13" i="9"/>
  <c r="K8" i="9"/>
  <c r="J13" i="9"/>
  <c r="K9" i="9"/>
  <c r="F272" i="9" l="1"/>
  <c r="B272" i="9" s="1"/>
  <c r="E7" i="9"/>
  <c r="B7" i="9" s="1"/>
  <c r="E17" i="9"/>
  <c r="B17" i="9" s="1"/>
  <c r="E10" i="9"/>
  <c r="B10" i="9" s="1"/>
  <c r="F16" i="9"/>
  <c r="E16" i="9"/>
  <c r="E15" i="9"/>
  <c r="E11" i="9"/>
  <c r="B11" i="9" s="1"/>
  <c r="F15" i="9"/>
  <c r="F14" i="9" s="1"/>
  <c r="E9" i="9"/>
  <c r="B9" i="9" s="1"/>
  <c r="E12" i="9"/>
  <c r="B12" i="9" s="1"/>
  <c r="E18" i="9"/>
  <c r="B18" i="9" s="1"/>
  <c r="E13" i="9"/>
  <c r="B13" i="9" s="1"/>
  <c r="E8" i="9"/>
  <c r="B8" i="9" s="1"/>
  <c r="E5" i="9"/>
  <c r="F19" i="9" l="1"/>
  <c r="F3" i="9" s="1"/>
  <c r="B16" i="9"/>
  <c r="B5" i="9"/>
  <c r="E4" i="9"/>
  <c r="B15" i="9"/>
  <c r="E14" i="9"/>
  <c r="E3" i="9" l="1"/>
</calcChain>
</file>

<file path=xl/sharedStrings.xml><?xml version="1.0" encoding="utf-8"?>
<sst xmlns="http://schemas.openxmlformats.org/spreadsheetml/2006/main" count="4340" uniqueCount="3414">
  <si>
    <t>VP</t>
  </si>
  <si>
    <t>AOP</t>
  </si>
  <si>
    <t>IZNOS01</t>
  </si>
  <si>
    <t>IZNOS02</t>
  </si>
  <si>
    <t>IZNOS03</t>
  </si>
  <si>
    <t>IZNOS04</t>
  </si>
  <si>
    <t>KONTRBR</t>
  </si>
  <si>
    <t>RAZLIKA</t>
  </si>
  <si>
    <t>RAZLIKA1</t>
  </si>
  <si>
    <t>POLJE</t>
  </si>
  <si>
    <t>TEKST</t>
  </si>
  <si>
    <t>BROJ</t>
  </si>
  <si>
    <t>Referentna stranica ––––&gt;</t>
  </si>
  <si>
    <t>OSNOVNE UPUTE ZA UNOS PODATAKA</t>
  </si>
  <si>
    <r>
      <t xml:space="preserve">Ovi izvještaji napravljeni su u Excel datoteci, format 97-2003. jer je u tom formatu moguće popunjavanje korisnicima najnovijih i starijih verzija MS Excel-a te popunjavanje u Open Office Calc aplikaciji. I neki drugi alati poput </t>
    </r>
    <r>
      <rPr>
        <b/>
        <sz val="8"/>
        <color rgb="FFFF0000"/>
        <rFont val="Arial"/>
        <family val="2"/>
      </rPr>
      <t xml:space="preserve">Libre Office-a, Kingsoft Office-a, Google docs-a, </t>
    </r>
    <r>
      <rPr>
        <sz val="8"/>
        <color theme="1"/>
        <rFont val="Arial"/>
        <family val="2"/>
      </rPr>
      <t>iako imaju mogućnost rada s Excel datotekama nisu upotrebljivi za popunjavanje jer ne sadrže sve funkcionalnosti koje su potrebne da bi ugrađene formule i kontrole radile ispravno.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</si>
  <si>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</si>
  <si>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</si>
  <si>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</si>
  <si>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b/>
        <sz val="8"/>
        <color theme="1"/>
        <rFont val="Arial"/>
        <family val="2"/>
      </rPr>
      <t>Navigacija</t>
    </r>
    <r>
      <rPr>
        <sz val="8"/>
        <color theme="1"/>
        <rFont val="Arial"/>
        <family val="2"/>
      </rPr>
      <t xml:space="preserve"> kroz Excel datoteku riješena je na način da se sa svakog obrasca možete se vratiti na Referentnu stranicu, ili direktno na kontrole vezane za taj obrazac (klikom na </t>
    </r>
    <r>
      <rPr>
        <sz val="8"/>
        <color rgb="FF0000FF"/>
        <rFont val="Arial"/>
        <family val="2"/>
      </rPr>
      <t>žuti tekst na tamnosivoj</t>
    </r>
    <r>
      <rPr>
        <sz val="8"/>
        <color theme="1"/>
        <rFont val="Arial"/>
        <family val="2"/>
      </rPr>
      <t xml:space="preserve"> podlozi na vrhu ekrana), a s referentne stranice možete se prebaciti na šifarnike, upute i kontrole. S kontrola obrasca moguće je vratiti se na Referentnu stranicu (na vrhu ekrana) ili na svaki pojedini obrazac - klikom na ime obrasca u naslovima dijela kontrola koje se odnose na taj obrazac. Kako bi što bolje označili koja polja služe za navigaciju, ona su obojana tamnosivom bojom s žutim slovima. </t>
    </r>
  </si>
  <si>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u njih nije moguć unos, a izračunavaju se automatski na osnovu upisanih pojedinačnih iznosa. Iznosi s lipama su dopušteni. Sumarne stavke u obrascu plave boje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</si>
  <si>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</si>
  <si>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</si>
  <si>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t>Česta pogreška pri unosu je da nakon brisanja vrijednosti neke stavke u ćeliji ostane upisan razmak koji se ne vidi na ekranu, kad se to dogodi, polje kontrolni broj na vrhu obrasca bit će popunjeno s vrijednošću #VRIJ ili #VALUE. U tom slučaju, ako ne uspijete pronaći za koju stavku je upisan razmak ili neki drugi znak koji nije brojevna vrijednost, popunite sva polja koja nemaju podataka nulama.</t>
  </si>
  <si>
    <r>
      <rPr>
        <b/>
        <sz val="8"/>
        <color rgb="FFFF0000"/>
        <rFont val="Arial"/>
        <family val="2"/>
      </rPr>
      <t>Važno:</t>
    </r>
    <r>
      <rPr>
        <sz val="8"/>
        <color rgb="FFFF0000"/>
        <rFont val="Arial"/>
        <family val="2"/>
      </rPr>
      <t xml:space="preserve"> S obzirom da velik broj obveznika obrasce popunjava direktno iz svojih računovodstvenih aplikacija, prije dostavljanja takvog obrasca u aplikaciju (bez obzira u kojem programu je popunjavan) neophodno je da tako popunjene obrasce otvore u Excel-u, te nakon toga neku od stavki pobrišete i upišete ponovo, kako biste u Excel-u pokrenuli izračun formula jer vanjske aplikacije popune samo pojedinačna polja u obrascu i nemaju mogućnost da pokrenu i sve izračune i kontrole u obrascima. Znači, nakon što obrazac popuni vanjska aplikacija te ga otvorite kako biste ispisali referentnu stranicu, pobrišite i ponovo upište recimo neku stavku, te obavezno nakon ispisa te stranice snimite ponovo sve promjene u obrascu (kod izlaska iz Excel-a on Vas pita želite li snimiti promjene, treba obavezno odgovoriti sa Da. </t>
    </r>
  </si>
  <si>
    <r>
      <t xml:space="preserve">Korisnici </t>
    </r>
    <r>
      <rPr>
        <b/>
        <sz val="8"/>
        <color rgb="FFFF0000"/>
        <rFont val="Arial"/>
        <family val="2"/>
      </rPr>
      <t>Open Office-a:</t>
    </r>
    <r>
      <rPr>
        <sz val="8"/>
        <color theme="1"/>
        <rFont val="Arial"/>
        <family val="2"/>
      </rPr>
      <t xml:space="preserve">  U vrijeme izrade obrasca zadnja aktualna verzija OpenOffice-a na hrvatskom jeziku je bila 4.2. Obrazac popunjen u ovoj verziji Open Office-a moguće je učitati u aplikaciju i s njim nije bilo problema u učitavanju. Koristite li starije verzije OpenOffice-a možete s Interneta besplatno skinuti zadnju verziju Open Officea, jer obrasci popunjeni u starijim verzijama mogli bi biti nečitki nakon predaje u aplikaciju. Praksa je pokazala da neke verzije Excel-a ne rade dobro bez svih zakrpa (Service Pack-ova), zato provjerite s svojim informatičarima imate li na računalu instalirane sve zakrpe za program koji koristitie za popunjavanje. Ispravan format ima nastavak .xlsx Promjena samo nastavka u nazivu datoteke ne mijenja stvarni format datoteke pa će takva datoeka i dalje biti problem ako je samo preimenujete iz *.xls u *.xlsx.</t>
    </r>
  </si>
  <si>
    <t>Primijećeno je da se Excel datoteke često ne daju učitati jer sve formule nisu izračunate. Praksa je pokazala da se to puno rjeđe događa ako se obrazac prvo snimi, pa se onda izađe iz Excel-a (ili aplikacije za unos) nego ako se odabere izlaz iz aplikacije pa tek onda na poruku "želite li snimiti promjene prilikom izlaska iz aplikacije" odaberete "snimi". Zato pokušajte uvijek kad želite izaći iz datoteke koju popunjavate ili ste popunili, prvo izabrati snimi promjene, pa onda napustiti aplikaciju (bez snimanja promjena).</t>
  </si>
  <si>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</si>
  <si>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Upute</t>
  </si>
  <si>
    <t>Promjene</t>
  </si>
  <si>
    <t>Kontrole</t>
  </si>
  <si>
    <t>REFERENTNA STRANICA</t>
  </si>
  <si>
    <t>Verzija 8.0.1</t>
  </si>
  <si>
    <t>Izvještaji proračuna, proračunskih i izvanproračunskih korisnika</t>
  </si>
  <si>
    <t>RKP:</t>
  </si>
  <si>
    <t>Popunjen</t>
  </si>
  <si>
    <t>Broj pogrešaka</t>
  </si>
  <si>
    <t>Pregled 
popunjenosti
obrazaca:</t>
  </si>
  <si>
    <t>PR-RAS</t>
  </si>
  <si>
    <t>Naziv obveznika:</t>
  </si>
  <si>
    <t>ZATVOR U SISKU</t>
  </si>
  <si>
    <t>BILANCA</t>
  </si>
  <si>
    <t>RAS funkcijski</t>
  </si>
  <si>
    <t>Razina:</t>
  </si>
  <si>
    <t>11</t>
  </si>
  <si>
    <t>P-VRIO</t>
  </si>
  <si>
    <t>OBVEZE</t>
  </si>
  <si>
    <t>Oznaka razdoblja:</t>
  </si>
  <si>
    <t>2022-03</t>
  </si>
  <si>
    <t>Obrazac</t>
  </si>
  <si>
    <t>Opis stavke</t>
  </si>
  <si>
    <t>Šifra</t>
  </si>
  <si>
    <t>Prethodna godina / početak godine</t>
  </si>
  <si>
    <t>Tekuća godina / kraj godine</t>
  </si>
  <si>
    <t>RAS-funkcijski</t>
  </si>
  <si>
    <t>-</t>
  </si>
  <si>
    <t>Potpis odgovorne osobe i pečat</t>
  </si>
  <si>
    <t>&lt;–––– Povratak na Referentnu stranicu</t>
  </si>
  <si>
    <t>Kontrole obrasca PR-RAS ––––&gt;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</si>
  <si>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</si>
  <si>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</si>
  <si>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</si>
  <si>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</si>
  <si>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</si>
  <si>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</si>
  <si>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</si>
  <si>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</si>
  <si>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</si>
  <si>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</si>
  <si>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</si>
  <si>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</si>
  <si>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</si>
  <si>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</si>
  <si>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</si>
  <si>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</si>
  <si>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</si>
  <si>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</si>
  <si>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</si>
  <si>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</si>
  <si>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</si>
  <si>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</si>
  <si>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</si>
  <si>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</si>
  <si>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</si>
  <si>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</si>
  <si>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</si>
  <si>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</si>
  <si>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</si>
  <si>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</si>
  <si>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</si>
  <si>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</si>
  <si>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</si>
  <si>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</si>
  <si>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</si>
  <si>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</si>
  <si>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</si>
  <si>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</si>
  <si>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</si>
  <si>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</si>
  <si>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</si>
  <si>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</si>
  <si>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</si>
  <si>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</si>
  <si>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</si>
  <si>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</si>
  <si>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</si>
  <si>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</si>
  <si>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</si>
  <si>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</si>
  <si>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</si>
  <si>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</si>
  <si>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</si>
  <si>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</si>
  <si>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</si>
  <si>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</si>
  <si>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</si>
  <si>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</si>
  <si>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</si>
  <si>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</si>
  <si>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</si>
  <si>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</si>
  <si>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</si>
  <si>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</si>
  <si>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</si>
  <si>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</si>
  <si>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</si>
  <si>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</si>
  <si>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</si>
  <si>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</si>
  <si>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</si>
  <si>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</si>
  <si>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</si>
  <si>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</si>
  <si>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</si>
  <si>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</si>
  <si>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</si>
  <si>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</si>
  <si>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</si>
  <si>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</si>
  <si>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</si>
  <si>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</si>
  <si>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</si>
  <si>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</si>
  <si>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</si>
  <si>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</si>
  <si>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</si>
  <si>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</si>
  <si>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</si>
  <si>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</si>
  <si>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</si>
  <si>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</si>
  <si>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</si>
  <si>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</si>
  <si>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</si>
  <si>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</si>
  <si>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</si>
  <si>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</si>
  <si>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</si>
  <si>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</si>
  <si>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</si>
  <si>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</si>
  <si>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</si>
  <si>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</si>
  <si>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</si>
  <si>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</si>
  <si>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</si>
  <si>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</si>
  <si>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</si>
  <si>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</si>
  <si>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</si>
  <si>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</si>
  <si>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</si>
  <si>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</si>
  <si>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</si>
  <si>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</si>
  <si>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</si>
  <si>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</si>
  <si>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</si>
  <si>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</si>
  <si>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</si>
  <si>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</si>
  <si>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</si>
  <si>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</si>
  <si>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</si>
  <si>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</si>
  <si>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</si>
  <si>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</si>
  <si>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</si>
  <si>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</si>
  <si>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</si>
  <si>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</si>
  <si>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</si>
  <si>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</si>
  <si>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</si>
  <si>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</si>
  <si>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</si>
  <si>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</si>
  <si>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</si>
  <si>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</si>
  <si>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</si>
  <si>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</si>
  <si>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</si>
  <si>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</si>
  <si>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</si>
  <si>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</si>
  <si>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</si>
  <si>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</si>
  <si>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</si>
  <si>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</si>
  <si>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</si>
  <si>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</si>
  <si>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</si>
  <si>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</si>
  <si>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</si>
  <si>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</si>
  <si>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</si>
  <si>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</si>
  <si>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</si>
  <si>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</si>
  <si>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</si>
  <si>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</si>
  <si>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</si>
  <si>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</si>
  <si>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</si>
  <si>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</si>
  <si>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</si>
  <si>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</si>
  <si>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</si>
  <si>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</si>
  <si>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</si>
  <si>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</si>
  <si>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</si>
  <si>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</si>
  <si>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</si>
  <si>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</si>
  <si>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</si>
  <si>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</si>
  <si>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</si>
  <si>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</si>
  <si>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</si>
  <si>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</si>
  <si>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</si>
  <si>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</si>
  <si>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</si>
  <si>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</si>
  <si>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</si>
  <si>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</si>
  <si>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</si>
  <si>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</si>
  <si>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</si>
  <si>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</si>
  <si>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</si>
  <si>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</si>
  <si>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</si>
  <si>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</si>
  <si>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</si>
  <si>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</si>
  <si>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</si>
  <si>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</si>
  <si>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</si>
  <si>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</si>
  <si>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</si>
  <si>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</si>
  <si>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</si>
  <si>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</si>
  <si>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</si>
  <si>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</si>
  <si>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</si>
  <si>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</si>
  <si>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</si>
  <si>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</si>
  <si>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</si>
  <si>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</si>
  <si>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</si>
  <si>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</si>
  <si>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</si>
  <si>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</si>
  <si>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</si>
  <si>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</si>
  <si>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</si>
  <si>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</si>
  <si>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</si>
  <si>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</si>
  <si>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</si>
  <si>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</si>
  <si>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</si>
  <si>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</si>
  <si>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</si>
  <si>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</si>
  <si>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</si>
  <si>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</si>
  <si>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</si>
  <si>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</si>
  <si>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</si>
  <si>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</si>
  <si>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</si>
  <si>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</si>
  <si>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</si>
  <si>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</si>
  <si>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</si>
  <si>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</si>
  <si>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</si>
  <si>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</si>
  <si>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</si>
  <si>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</si>
  <si>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</si>
  <si>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</si>
  <si>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</si>
  <si>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</si>
  <si>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</si>
  <si>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</si>
  <si>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</si>
  <si>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</si>
  <si>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</si>
  <si>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</si>
  <si>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</si>
  <si>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</si>
  <si>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</si>
  <si>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</si>
  <si>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</si>
  <si>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</si>
  <si>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</si>
  <si>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</si>
  <si>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</si>
  <si>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</si>
  <si>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</si>
  <si>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</si>
  <si>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</si>
  <si>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</si>
  <si>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</si>
  <si>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</si>
  <si>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</si>
  <si>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</si>
  <si>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</si>
  <si>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</si>
  <si>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</si>
  <si>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</si>
  <si>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</si>
  <si>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</si>
  <si>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</si>
  <si>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</si>
  <si>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</si>
  <si>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</si>
  <si>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</si>
  <si>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</si>
  <si>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</si>
  <si>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</si>
  <si>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</si>
  <si>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</si>
  <si>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</si>
  <si>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</si>
  <si>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</si>
  <si>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</si>
  <si>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</si>
  <si>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</si>
  <si>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</si>
  <si>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</si>
  <si>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</si>
  <si>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</si>
  <si>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</si>
  <si>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</si>
  <si>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</si>
  <si>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</si>
  <si>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</si>
  <si>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</si>
  <si>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</si>
  <si>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</si>
  <si>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</si>
  <si>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</si>
  <si>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</si>
  <si>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</si>
  <si>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</si>
  <si>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</si>
  <si>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</si>
  <si>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</si>
  <si>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</si>
  <si>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</si>
  <si>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</si>
  <si>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</si>
  <si>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</si>
  <si>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</si>
  <si>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</si>
  <si>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</si>
  <si>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</si>
  <si>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</si>
  <si>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</si>
  <si>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</si>
  <si>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</si>
  <si>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</si>
  <si>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</si>
  <si>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</si>
  <si>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</si>
  <si>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</si>
  <si>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</si>
  <si>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</si>
  <si>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</si>
  <si>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</si>
  <si>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</si>
  <si>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</si>
  <si>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</si>
  <si>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</si>
  <si>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</si>
  <si>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</si>
  <si>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</si>
  <si>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</si>
  <si>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</si>
  <si>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</si>
  <si>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</si>
  <si>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</si>
  <si>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</si>
  <si>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</si>
  <si>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</si>
  <si>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</si>
  <si>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</si>
  <si>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</si>
  <si>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</si>
  <si>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</si>
  <si>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</si>
  <si>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</si>
  <si>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</si>
  <si>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</si>
  <si>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</si>
  <si>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</si>
  <si>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</si>
  <si>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</si>
  <si>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</si>
  <si>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</si>
  <si>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</si>
  <si>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</si>
  <si>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</si>
  <si>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</si>
  <si>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</si>
  <si>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</si>
  <si>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</si>
  <si>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</si>
  <si>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</si>
  <si>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</si>
  <si>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</si>
  <si>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</si>
  <si>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</si>
  <si>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</si>
  <si>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</si>
  <si>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</si>
  <si>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</si>
  <si>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</si>
  <si>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</si>
  <si>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</si>
  <si>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</si>
  <si>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</si>
  <si>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</si>
  <si>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</si>
  <si>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</si>
  <si>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</si>
  <si>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</si>
  <si>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</si>
  <si>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</si>
  <si>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</si>
  <si>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</si>
  <si>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</si>
  <si>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</si>
  <si>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</si>
  <si>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</si>
  <si>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</si>
  <si>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</si>
  <si>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</si>
  <si>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</si>
  <si>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</si>
  <si>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</si>
  <si>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</si>
  <si>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</si>
  <si>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</si>
  <si>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</si>
  <si>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</si>
  <si>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</si>
  <si>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</si>
  <si>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</si>
  <si>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</si>
  <si>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</si>
  <si>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</si>
  <si>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</si>
  <si>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</si>
  <si>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</si>
  <si>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</si>
  <si>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</si>
  <si>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</si>
  <si>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</si>
  <si>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</si>
  <si>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</si>
  <si>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</si>
  <si>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</si>
  <si>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</si>
  <si>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</si>
  <si>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</si>
  <si>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</si>
  <si>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</si>
  <si>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</si>
  <si>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</si>
  <si>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</si>
  <si>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</si>
  <si>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</si>
  <si>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</si>
  <si>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</si>
  <si>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</si>
  <si>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</si>
  <si>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</si>
  <si>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</si>
  <si>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</si>
  <si>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</si>
  <si>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</si>
  <si>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</si>
  <si>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</si>
  <si>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</si>
  <si>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</si>
  <si>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</si>
  <si>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</si>
  <si>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</si>
  <si>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</si>
  <si>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</si>
  <si>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</si>
  <si>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</si>
  <si>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</si>
  <si>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</si>
  <si>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</si>
  <si>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</si>
  <si>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</si>
  <si>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</si>
  <si>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</si>
  <si>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</si>
  <si>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</si>
  <si>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</si>
  <si>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</si>
  <si>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</si>
  <si>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</si>
  <si>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</si>
  <si>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</si>
  <si>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</si>
  <si>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</si>
  <si>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</si>
  <si>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</si>
  <si>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</si>
  <si>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</si>
  <si>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</si>
  <si>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</si>
  <si>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</si>
  <si>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</si>
  <si>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</si>
  <si>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</si>
  <si>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</si>
  <si>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</si>
  <si>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</si>
  <si>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</si>
  <si>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</si>
  <si>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</si>
  <si>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</si>
  <si>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</si>
  <si>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</si>
  <si>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</si>
  <si>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</si>
  <si>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</si>
  <si>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</si>
  <si>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</si>
  <si>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</si>
  <si>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</si>
  <si>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</si>
  <si>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</si>
  <si>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</si>
  <si>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</si>
  <si>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</si>
  <si>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</si>
  <si>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</si>
  <si>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</si>
  <si>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</si>
  <si>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</si>
  <si>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</si>
  <si>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</si>
  <si>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</si>
  <si>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</si>
  <si>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</si>
  <si>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</si>
  <si>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</si>
  <si>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</si>
  <si>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</si>
  <si>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</si>
  <si>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</si>
  <si>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</si>
  <si>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</si>
  <si>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</si>
  <si>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</si>
  <si>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</si>
  <si>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</si>
  <si>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</si>
  <si>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</si>
  <si>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</si>
  <si>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</si>
  <si>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</si>
  <si>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</si>
  <si>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</si>
  <si>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</si>
  <si>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</si>
  <si>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</si>
  <si>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</si>
  <si>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</si>
  <si>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</si>
  <si>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</si>
  <si>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</si>
  <si>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</si>
  <si>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</si>
  <si>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</si>
  <si>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</si>
  <si>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</si>
  <si>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</si>
  <si>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</si>
  <si>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</si>
  <si>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</si>
  <si>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</si>
  <si>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</si>
  <si>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</si>
  <si>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</si>
  <si>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</si>
  <si>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</si>
  <si>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</si>
  <si>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</si>
  <si>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</si>
  <si>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</si>
  <si>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</si>
  <si>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</si>
  <si>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</si>
  <si>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</si>
  <si>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</si>
  <si>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</si>
  <si>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</si>
  <si>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</si>
  <si>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</si>
  <si>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</si>
  <si>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</si>
  <si>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</si>
  <si>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</si>
  <si>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</si>
  <si>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</si>
  <si>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</si>
  <si>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</si>
  <si>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</si>
  <si>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</si>
  <si>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</si>
  <si>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</si>
  <si>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</si>
  <si>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</si>
  <si>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</si>
  <si>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</si>
  <si>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</si>
  <si>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</si>
  <si>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</si>
  <si>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</si>
  <si>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</si>
  <si>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</si>
  <si>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</si>
  <si>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</si>
  <si>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</si>
  <si>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</si>
  <si>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</si>
  <si>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</si>
  <si>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</si>
  <si>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</si>
  <si>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</si>
  <si>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</si>
  <si>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</si>
  <si>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</si>
  <si>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</si>
  <si>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</si>
  <si>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</si>
  <si>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</si>
  <si>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</si>
  <si>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</si>
  <si>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</si>
  <si>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</si>
  <si>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</si>
  <si>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</si>
  <si>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</si>
  <si>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</si>
  <si>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</si>
  <si>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</si>
  <si>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</si>
  <si>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</si>
  <si>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</si>
  <si>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</si>
  <si>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</si>
  <si>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</si>
  <si>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</si>
  <si>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</si>
  <si>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</si>
  <si>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</si>
  <si>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</si>
  <si>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</si>
  <si>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</si>
  <si>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</si>
  <si>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</si>
  <si>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</si>
  <si>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</si>
  <si>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</si>
  <si>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</si>
  <si>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</si>
  <si>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</si>
  <si>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</si>
  <si>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</si>
  <si>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</si>
  <si>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</si>
  <si>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</si>
  <si>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</si>
  <si>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</si>
  <si>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</si>
  <si>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</si>
  <si>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</si>
  <si>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</si>
  <si>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</si>
  <si>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</si>
  <si>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</si>
  <si>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</si>
  <si>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</si>
  <si>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</si>
  <si>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</si>
  <si>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</si>
  <si>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</si>
  <si>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</si>
  <si>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</si>
  <si>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</si>
  <si>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</si>
  <si>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</si>
  <si>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</si>
  <si>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</si>
  <si>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</si>
  <si>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</si>
  <si>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</si>
  <si>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</si>
  <si>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</si>
  <si>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</si>
  <si>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</si>
  <si>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</si>
  <si>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</si>
  <si>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</si>
  <si>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</si>
  <si>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</si>
  <si>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</si>
  <si>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</si>
  <si>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</si>
  <si>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</si>
  <si>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</si>
  <si>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</si>
  <si>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</si>
  <si>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</si>
  <si>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</si>
  <si>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</si>
  <si>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</si>
  <si>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</si>
  <si>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</si>
  <si>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</si>
  <si>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</si>
  <si>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</si>
  <si>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</si>
  <si>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</si>
  <si>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</si>
  <si>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</si>
  <si>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</si>
  <si>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</si>
  <si>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</si>
  <si>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</si>
  <si>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</si>
  <si>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</si>
  <si>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</si>
  <si>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</si>
  <si>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</si>
  <si>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</si>
  <si>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</si>
  <si>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</si>
  <si>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</si>
  <si>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</si>
  <si>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</si>
  <si>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</si>
  <si>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</si>
  <si>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</si>
  <si>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</si>
  <si>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</si>
  <si>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</si>
  <si>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</si>
  <si>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</si>
  <si>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</si>
  <si>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</si>
  <si>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</si>
  <si>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</si>
  <si>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</si>
  <si>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</si>
  <si>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</si>
  <si>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</si>
  <si>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</si>
  <si>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</si>
  <si>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</si>
  <si>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</si>
  <si>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</si>
  <si>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</si>
  <si>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</si>
  <si>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</si>
  <si>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</si>
  <si>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</si>
  <si>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</si>
  <si>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</si>
  <si>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</si>
  <si>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</si>
  <si>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</si>
  <si>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</si>
  <si>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</si>
  <si>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</si>
  <si>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</si>
  <si>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</si>
  <si>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</si>
  <si>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</si>
  <si>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</si>
  <si>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</si>
  <si>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</si>
  <si>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</si>
  <si>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</si>
  <si>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</si>
  <si>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</si>
  <si>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</si>
  <si>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</si>
  <si>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</si>
  <si>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</si>
  <si>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</si>
  <si>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</si>
  <si>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</si>
  <si>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</si>
  <si>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</si>
  <si>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</si>
  <si>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</si>
  <si>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</si>
  <si>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</si>
  <si>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</si>
  <si>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</si>
  <si>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</si>
  <si>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</si>
  <si>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</si>
  <si>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</si>
  <si>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</si>
  <si>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</si>
  <si>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</si>
  <si>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</si>
  <si>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</si>
  <si>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</si>
  <si>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</si>
  <si>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</si>
  <si>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</si>
  <si>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</si>
  <si>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</si>
  <si>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</si>
  <si>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</si>
  <si>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</si>
  <si>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</si>
  <si>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</si>
  <si>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</si>
  <si>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</si>
  <si>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</si>
  <si>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</si>
  <si>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</si>
  <si>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</si>
  <si>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</si>
  <si>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</si>
  <si>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</si>
  <si>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</si>
  <si>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</si>
  <si>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</si>
  <si>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</si>
  <si>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</si>
  <si>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</si>
  <si>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</si>
  <si>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</si>
  <si>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</si>
  <si>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</si>
  <si>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</si>
  <si>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</si>
  <si>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</si>
  <si>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</si>
  <si>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</si>
  <si>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</si>
  <si>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</si>
  <si>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</si>
  <si>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</si>
  <si>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</si>
  <si>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</si>
  <si>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</si>
  <si>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</si>
  <si>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</si>
  <si>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</si>
  <si>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</si>
  <si>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</si>
  <si>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</si>
  <si>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</si>
  <si>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</si>
  <si>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</si>
  <si>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</si>
  <si>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</si>
  <si>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</si>
  <si>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</si>
  <si>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</si>
  <si>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</si>
  <si>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</si>
  <si>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</si>
  <si>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</si>
  <si>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</si>
  <si>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</si>
  <si>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</si>
  <si>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</si>
  <si>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</si>
  <si>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</si>
  <si>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</si>
  <si>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</si>
  <si>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</si>
  <si>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</si>
  <si>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</si>
  <si>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</si>
  <si>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</si>
  <si>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</si>
  <si>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</si>
  <si>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</si>
  <si>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</si>
  <si>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</si>
  <si>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</si>
  <si>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</si>
  <si>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</si>
  <si>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</si>
  <si>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</si>
  <si>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</si>
  <si>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</si>
  <si>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</si>
  <si>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</si>
  <si>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</si>
  <si>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</si>
  <si>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</si>
  <si>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</si>
  <si>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</si>
  <si>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</si>
  <si>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</si>
  <si>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</si>
  <si>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</si>
  <si>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</si>
  <si>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</si>
  <si>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</si>
  <si>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</si>
  <si>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</si>
  <si>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</si>
  <si>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</si>
  <si>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</si>
  <si>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</si>
  <si>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</si>
  <si>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</si>
  <si>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</si>
  <si>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</si>
  <si>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</si>
  <si>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</si>
  <si>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</si>
  <si>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</si>
  <si>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</si>
  <si>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</si>
  <si>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</si>
  <si>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</si>
  <si>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</si>
  <si>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</si>
  <si>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</si>
  <si>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</si>
  <si>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</si>
  <si>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</si>
  <si>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</si>
  <si>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</si>
  <si>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</si>
  <si>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</si>
  <si>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</si>
  <si>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</si>
  <si>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</si>
  <si>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</si>
  <si>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</si>
  <si>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</si>
  <si>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</si>
  <si>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</si>
  <si>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</si>
  <si>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</si>
  <si>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</si>
  <si>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</si>
  <si>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</si>
  <si>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</si>
  <si>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</si>
  <si>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</si>
  <si>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</si>
  <si>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</si>
  <si>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</si>
  <si>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</si>
  <si>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</si>
  <si>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</si>
  <si>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</si>
  <si>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</si>
  <si>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</si>
  <si>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</si>
  <si>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</si>
  <si>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</si>
  <si>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</si>
  <si>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</si>
  <si>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</si>
  <si>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</si>
  <si>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</si>
  <si>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</si>
  <si>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</si>
  <si>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</si>
  <si>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</si>
  <si>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</si>
  <si>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</si>
  <si>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</si>
  <si>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</si>
  <si>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</si>
  <si>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</si>
  <si>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</si>
  <si>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</si>
  <si>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</si>
  <si>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</si>
  <si>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</si>
  <si>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</si>
  <si>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</si>
  <si>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</si>
  <si>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</si>
  <si>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</si>
  <si>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</si>
  <si>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</si>
  <si>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</si>
  <si>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</si>
  <si>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</si>
  <si>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</si>
  <si>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</si>
  <si>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</si>
  <si>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</si>
  <si>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</si>
  <si>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</si>
  <si>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</si>
  <si>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</si>
  <si>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</si>
  <si>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</si>
  <si>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</si>
  <si>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</si>
  <si>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</si>
  <si>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</si>
  <si>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</si>
  <si>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</si>
  <si>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</si>
  <si>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</si>
  <si>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</si>
  <si>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</si>
  <si>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</si>
  <si>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</si>
  <si>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</si>
  <si>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</si>
  <si>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</si>
  <si>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</si>
  <si>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</si>
  <si>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</si>
  <si>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</si>
  <si>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</si>
  <si>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</si>
  <si>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</si>
  <si>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</si>
  <si>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</si>
  <si>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</si>
  <si>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</si>
  <si>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</si>
  <si>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</si>
  <si>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</si>
  <si>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</si>
  <si>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</si>
  <si>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</si>
  <si>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</si>
  <si>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</si>
  <si>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</si>
  <si>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</si>
  <si>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</si>
  <si>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</si>
  <si>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</si>
  <si>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</si>
  <si>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</si>
  <si>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</si>
  <si>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</si>
  <si>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</si>
  <si>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</si>
  <si>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</si>
  <si>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</si>
  <si>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</si>
  <si>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</si>
  <si>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</si>
  <si>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</si>
  <si>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</si>
  <si>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</si>
  <si>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</si>
  <si>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</si>
  <si>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</si>
  <si>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</si>
  <si>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</si>
  <si>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</si>
  <si>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</si>
  <si>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</si>
  <si>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</si>
  <si>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</si>
  <si>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</si>
  <si>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</si>
  <si>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</si>
  <si>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</si>
  <si>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</si>
  <si>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</si>
  <si>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</si>
  <si>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</si>
  <si>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</si>
  <si>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</si>
  <si>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</si>
  <si>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</si>
  <si>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</si>
  <si>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</si>
  <si>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</si>
  <si>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</si>
  <si>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</si>
  <si>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</si>
  <si>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</si>
  <si>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</si>
  <si>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</si>
  <si>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</si>
  <si>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</si>
  <si>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</si>
  <si>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</si>
  <si>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</si>
  <si>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</si>
  <si>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</si>
  <si>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</si>
  <si>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</si>
  <si>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</si>
  <si>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</si>
  <si>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</si>
  <si>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</si>
  <si>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</si>
  <si>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</si>
  <si>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</si>
  <si>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</si>
  <si>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</si>
  <si>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</si>
  <si>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</si>
  <si>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</si>
  <si>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</si>
  <si>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</si>
  <si>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</si>
  <si>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</si>
  <si>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</si>
  <si>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</si>
  <si>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</si>
  <si>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</si>
  <si>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</si>
  <si>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</si>
  <si>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</si>
  <si>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</si>
  <si>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</si>
  <si>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</si>
  <si>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</si>
  <si>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</si>
  <si>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</si>
  <si>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</si>
  <si>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</si>
  <si>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</si>
  <si>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</si>
  <si>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</si>
  <si>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</si>
  <si>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</si>
  <si>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</si>
  <si>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</si>
  <si>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</si>
  <si>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</si>
  <si>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</si>
  <si>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</si>
  <si>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</si>
  <si>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</si>
  <si>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</si>
  <si>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</si>
  <si>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</si>
  <si>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</si>
  <si>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</si>
  <si>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</si>
  <si>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</si>
  <si>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</si>
  <si>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</si>
  <si>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</si>
  <si>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</si>
  <si>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</si>
  <si>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</si>
  <si>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</si>
  <si>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</si>
  <si>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</si>
  <si>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</si>
  <si>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</si>
  <si>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</si>
  <si>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</si>
  <si>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</si>
  <si>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</si>
  <si>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</si>
  <si>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</si>
  <si>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</si>
  <si>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</si>
  <si>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</si>
  <si>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</si>
  <si>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</si>
  <si>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</si>
  <si>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</si>
  <si>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</si>
  <si>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</si>
  <si>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</si>
  <si>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</si>
  <si>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</si>
  <si>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</si>
  <si>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</si>
  <si>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</si>
  <si>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</si>
  <si>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</si>
  <si>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</si>
  <si>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</si>
  <si>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</si>
  <si>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</si>
  <si>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</si>
  <si>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</si>
  <si>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</si>
  <si>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</si>
  <si>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</si>
  <si>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</si>
  <si>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</si>
  <si>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</si>
  <si>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</si>
  <si>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</si>
  <si>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</si>
  <si>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</si>
  <si>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</si>
  <si>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</si>
  <si>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</si>
  <si>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</si>
  <si>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</si>
  <si>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</si>
  <si>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</si>
  <si>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</si>
  <si>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</si>
  <si>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</si>
  <si>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</si>
  <si>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</si>
  <si>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</si>
  <si>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</si>
  <si>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</si>
  <si>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</si>
  <si>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</si>
  <si>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</si>
  <si>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</si>
  <si>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</si>
  <si>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</si>
  <si>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</si>
  <si>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</si>
  <si>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</si>
  <si>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</si>
  <si>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</si>
  <si>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</si>
  <si>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</si>
  <si>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</si>
  <si>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</si>
  <si>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</si>
  <si>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</si>
  <si>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</si>
  <si>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</si>
  <si>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</si>
  <si>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</si>
  <si>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</si>
  <si>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</si>
  <si>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</si>
  <si>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</si>
  <si>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</si>
  <si>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</si>
  <si>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</si>
  <si>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</si>
  <si>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</si>
  <si>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</si>
  <si>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</si>
  <si>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</si>
  <si>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</si>
  <si>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</si>
  <si>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</si>
  <si>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</si>
  <si>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</si>
  <si>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</si>
  <si>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</si>
  <si>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</si>
  <si>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</si>
  <si>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</si>
  <si>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</si>
  <si>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</si>
  <si>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</si>
  <si>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</si>
  <si>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</si>
  <si>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</si>
  <si>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</si>
  <si>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</si>
  <si>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</si>
  <si>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</si>
  <si>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</si>
  <si>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</si>
  <si>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</si>
  <si>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</si>
  <si>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</si>
  <si>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</si>
  <si>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</si>
  <si>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</si>
  <si>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</si>
  <si>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</si>
  <si>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</si>
  <si>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</si>
  <si>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</si>
  <si>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</si>
  <si>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</si>
  <si>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</si>
  <si>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</si>
  <si>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</si>
  <si>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</si>
  <si>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</si>
  <si>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</si>
  <si>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</si>
  <si>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</si>
  <si>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</si>
  <si>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</si>
  <si>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</si>
  <si>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</si>
  <si>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</si>
  <si>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</si>
  <si>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</si>
  <si>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</si>
  <si>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</si>
  <si>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</si>
  <si>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</si>
  <si>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</si>
  <si>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</si>
  <si>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</si>
  <si>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</si>
  <si>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</si>
  <si>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</si>
  <si>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</si>
  <si>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</si>
  <si>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</si>
  <si>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</si>
  <si>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</si>
  <si>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</si>
  <si>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</si>
  <si>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</si>
  <si>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</si>
  <si>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</si>
  <si>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</si>
  <si>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</si>
  <si>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</si>
  <si>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</si>
  <si>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</si>
  <si>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</si>
  <si>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</si>
  <si>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</si>
  <si>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</si>
  <si>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</si>
  <si>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</si>
  <si>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</si>
  <si>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</si>
  <si>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</si>
  <si>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</si>
  <si>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</si>
  <si>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</si>
  <si>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</si>
  <si>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</si>
  <si>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</si>
  <si>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</si>
  <si>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</si>
  <si>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</si>
  <si>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</si>
  <si>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</si>
  <si>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</si>
  <si>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</si>
  <si>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</si>
  <si>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</si>
  <si>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</si>
  <si>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</si>
  <si>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</si>
  <si>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</si>
  <si>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</si>
  <si>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</si>
  <si>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</si>
  <si>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</si>
  <si>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</si>
  <si>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</si>
  <si>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</si>
  <si>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</si>
  <si>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</si>
  <si>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</si>
  <si>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</si>
  <si>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</si>
  <si>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</si>
  <si>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</si>
  <si>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</si>
  <si>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</si>
  <si>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</si>
  <si>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</si>
  <si>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</si>
  <si>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</si>
  <si>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</si>
  <si>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</si>
  <si>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</si>
  <si>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</si>
  <si>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</si>
  <si>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</si>
  <si>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</si>
  <si>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</si>
  <si>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</si>
  <si>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</si>
  <si>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</si>
  <si>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</si>
  <si>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</si>
  <si>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</si>
  <si>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</si>
  <si>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</si>
  <si>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</si>
  <si>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</si>
  <si>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</si>
  <si>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</si>
  <si>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</si>
  <si>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</si>
  <si>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</si>
  <si>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</si>
  <si>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</si>
  <si>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</si>
  <si>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</si>
  <si>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</si>
  <si>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</si>
  <si>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</si>
  <si>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</si>
  <si>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</si>
  <si>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</si>
  <si>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</si>
  <si>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</si>
  <si>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</si>
  <si>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</si>
  <si>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</si>
  <si>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</si>
  <si>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</si>
  <si>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</si>
  <si>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</si>
  <si>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</si>
  <si>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</si>
  <si>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</si>
  <si>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</si>
  <si>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</si>
  <si>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</si>
  <si>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</si>
  <si>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</si>
  <si>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</si>
  <si>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</si>
  <si>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</si>
  <si>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</si>
  <si>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</si>
  <si>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</si>
  <si>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</si>
  <si>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</si>
  <si>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</si>
  <si>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</si>
  <si>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</si>
  <si>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</si>
  <si>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</si>
  <si>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</si>
  <si>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</si>
  <si>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</si>
  <si>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</si>
  <si>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</si>
  <si>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</si>
  <si>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</si>
  <si>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</si>
  <si>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</si>
  <si>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</si>
  <si>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</si>
  <si>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</si>
  <si>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</si>
  <si>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</si>
  <si>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</si>
  <si>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</si>
  <si>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</si>
  <si>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</si>
  <si>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</si>
  <si>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</si>
  <si>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</si>
  <si>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</si>
  <si>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</si>
  <si>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</si>
  <si>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</si>
  <si>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</si>
  <si>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</si>
  <si>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</si>
  <si>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</si>
  <si>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</si>
  <si>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</si>
  <si>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</si>
  <si>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</si>
  <si>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</si>
  <si>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</si>
  <si>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</si>
  <si>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</si>
  <si>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</si>
  <si>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</si>
  <si>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</si>
  <si>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</si>
  <si>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</si>
  <si>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</si>
  <si>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</si>
  <si>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</si>
  <si>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</si>
  <si>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</si>
  <si>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</si>
  <si>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</si>
  <si>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</si>
  <si>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</si>
  <si>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</si>
  <si>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</si>
  <si>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</si>
  <si>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</si>
  <si>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</si>
  <si>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</si>
  <si>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</si>
  <si>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</si>
  <si>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</si>
  <si>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</si>
  <si>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</si>
  <si>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</si>
  <si>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</si>
  <si>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</si>
  <si>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</si>
  <si>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</si>
  <si>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</si>
  <si>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</si>
  <si>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</si>
  <si>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</si>
  <si>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</si>
  <si>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</si>
  <si>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</si>
  <si>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</si>
  <si>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</si>
  <si>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</si>
  <si>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</si>
  <si>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</si>
  <si>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</si>
  <si>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</si>
  <si>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</si>
  <si>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</si>
  <si>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</si>
  <si>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</si>
  <si>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</si>
  <si>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</si>
  <si>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</si>
  <si>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</si>
  <si>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</si>
  <si>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</si>
  <si>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</si>
  <si>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</si>
  <si>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</si>
  <si>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</si>
  <si>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</si>
  <si>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</si>
  <si>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</si>
  <si>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</si>
  <si>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</si>
  <si>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</si>
  <si>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</si>
  <si>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</si>
  <si>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</si>
  <si>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</si>
  <si>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</si>
  <si>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</si>
  <si>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</si>
  <si>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</si>
  <si>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</si>
  <si>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</si>
  <si>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</si>
  <si>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</si>
  <si>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</si>
  <si>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</si>
  <si>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</si>
  <si>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</si>
  <si>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</si>
  <si>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</si>
  <si>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</si>
  <si>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</si>
  <si>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</si>
  <si>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</si>
  <si>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</si>
  <si>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</si>
  <si>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</si>
  <si>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</si>
  <si>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</si>
  <si>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</si>
  <si>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</si>
  <si>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</si>
  <si>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</si>
  <si>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</si>
  <si>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</si>
  <si>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</si>
  <si>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</si>
  <si>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</si>
  <si>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</si>
  <si>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</si>
  <si>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</si>
  <si>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</si>
  <si>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</si>
  <si>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</si>
  <si>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</si>
  <si>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</si>
  <si>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</si>
  <si>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</si>
  <si>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</si>
  <si>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</si>
  <si>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</si>
  <si>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</si>
  <si>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</si>
  <si>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</si>
  <si>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</si>
  <si>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</si>
  <si>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</si>
  <si>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</si>
  <si>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</si>
  <si>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</si>
  <si>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</si>
  <si>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</si>
  <si>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</si>
  <si>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</si>
  <si>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</si>
  <si>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</si>
  <si>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</si>
  <si>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</si>
  <si>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</si>
  <si>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</si>
  <si>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</si>
  <si>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</si>
  <si>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</si>
  <si>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</si>
  <si>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</si>
  <si>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</si>
  <si>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</si>
  <si>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</si>
  <si>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</si>
  <si>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</si>
  <si>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</si>
  <si>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</si>
  <si>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</si>
  <si>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</si>
  <si>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</si>
  <si>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</si>
  <si>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</si>
  <si>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</si>
  <si>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</si>
  <si>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</si>
  <si>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</si>
  <si>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</si>
  <si>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</si>
  <si>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</si>
  <si>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</si>
  <si>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</si>
  <si>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</si>
  <si>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</si>
  <si>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</si>
  <si>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</si>
  <si>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</si>
  <si>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</si>
  <si>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</si>
  <si>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</si>
  <si>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</si>
  <si>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</si>
  <si>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</si>
  <si>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</si>
  <si>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</si>
  <si>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</si>
  <si>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</si>
  <si>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</si>
  <si>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</si>
  <si>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</si>
  <si>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</si>
  <si>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</si>
  <si>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</si>
  <si>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</si>
  <si>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</si>
  <si>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</si>
  <si>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</si>
  <si>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</si>
  <si>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</si>
  <si>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</si>
  <si>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</si>
  <si>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</si>
  <si>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</si>
  <si>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</si>
  <si>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</si>
  <si>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</si>
  <si>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</si>
  <si>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</si>
  <si>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</si>
  <si>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</si>
  <si>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</si>
  <si>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</si>
  <si>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</si>
  <si>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</si>
  <si>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</si>
  <si>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</si>
  <si>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</si>
  <si>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</si>
  <si>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</si>
  <si>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</si>
  <si>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</si>
  <si>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</si>
  <si>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</si>
  <si>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</si>
  <si>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</si>
  <si>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</si>
  <si>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</si>
  <si>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</si>
  <si>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</si>
  <si>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</si>
  <si>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</si>
  <si>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</si>
  <si>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</si>
  <si>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</si>
  <si>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</si>
  <si>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</si>
  <si>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</si>
  <si>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</si>
  <si>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</si>
  <si>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</si>
  <si>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</si>
  <si>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</si>
  <si>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</si>
  <si>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</si>
  <si>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</si>
  <si>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</si>
  <si>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</si>
  <si>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</si>
  <si>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</si>
  <si>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</si>
  <si>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</si>
  <si>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</si>
  <si>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</si>
  <si>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</si>
  <si>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</si>
  <si>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</si>
  <si>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</si>
  <si>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</si>
  <si>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</si>
  <si>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</si>
  <si>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</si>
  <si>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</si>
  <si>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</si>
  <si>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</si>
  <si>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</si>
  <si>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</si>
  <si>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</si>
  <si>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</si>
  <si>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</si>
  <si>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</si>
  <si>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</si>
  <si>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</si>
  <si>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</si>
  <si>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</si>
  <si>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</si>
  <si>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</si>
  <si>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</si>
  <si>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</si>
  <si>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</si>
  <si>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</si>
  <si>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</si>
  <si>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</si>
  <si>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</si>
  <si>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</si>
  <si>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</si>
  <si>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</si>
  <si>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</si>
  <si>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</si>
  <si>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</si>
  <si>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</si>
  <si>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</si>
  <si>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</si>
  <si>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</si>
  <si>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</si>
  <si>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</si>
  <si>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</si>
  <si>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</si>
  <si>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</si>
  <si>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</si>
  <si>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</si>
  <si>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</si>
  <si>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</si>
  <si>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</si>
  <si>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</si>
  <si>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</si>
  <si>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</si>
  <si>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</si>
  <si>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</si>
  <si>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</si>
  <si>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</si>
  <si>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</si>
  <si>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</si>
  <si>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</si>
  <si>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</si>
  <si>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</si>
  <si>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</si>
  <si>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</si>
  <si>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</si>
  <si>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</si>
  <si>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</si>
  <si>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</si>
  <si>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</si>
  <si>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</si>
  <si>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</si>
  <si>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</si>
  <si>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</si>
  <si>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</si>
  <si>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</si>
  <si>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</si>
  <si>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</si>
  <si>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</si>
  <si>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</si>
  <si>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</si>
  <si>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</si>
  <si>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</si>
  <si>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</si>
  <si>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</si>
  <si>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</si>
  <si>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</si>
  <si>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</si>
  <si>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</si>
  <si>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</si>
  <si>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</si>
  <si>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</si>
  <si>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</si>
  <si>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</si>
  <si>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</si>
  <si>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</si>
  <si>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</si>
  <si>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</si>
  <si>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</si>
  <si>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</si>
  <si>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</si>
  <si>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</si>
  <si>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</si>
  <si>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</si>
  <si>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</si>
  <si>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</si>
  <si>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</si>
  <si>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</si>
  <si>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</si>
  <si>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</si>
  <si>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</si>
  <si>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</si>
  <si>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</si>
  <si>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</si>
  <si>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</si>
  <si>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</si>
  <si>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</si>
  <si>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</si>
  <si>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</si>
  <si>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</si>
  <si>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</si>
  <si>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</si>
  <si>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</si>
  <si>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</si>
  <si>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</si>
  <si>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</si>
  <si>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</si>
  <si>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</si>
  <si>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</si>
  <si>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</si>
  <si>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</si>
  <si>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</si>
  <si>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</si>
  <si>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</si>
  <si>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</si>
  <si>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</si>
  <si>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</si>
  <si>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</si>
  <si>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</si>
  <si>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</si>
  <si>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</si>
  <si>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</si>
  <si>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</si>
  <si>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</si>
  <si>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</si>
  <si>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</si>
  <si>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</si>
  <si>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</si>
  <si>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</si>
  <si>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</si>
  <si>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</si>
  <si>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</si>
  <si>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</si>
  <si>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</si>
  <si>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</si>
  <si>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</si>
  <si>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</si>
  <si>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</si>
  <si>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</si>
  <si>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</si>
  <si>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</si>
  <si>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</si>
  <si>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</si>
  <si>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</si>
  <si>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</si>
  <si>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</si>
  <si>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</si>
  <si>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</si>
  <si>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</si>
  <si>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</si>
  <si>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</si>
  <si>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</si>
  <si>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</si>
  <si>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</si>
  <si>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</si>
  <si>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</si>
  <si>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</si>
  <si>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</si>
  <si>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</si>
  <si>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</si>
  <si>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</si>
  <si>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</si>
  <si>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</si>
  <si>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</si>
  <si>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</si>
  <si>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</si>
  <si>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</si>
  <si>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</si>
  <si>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</si>
  <si>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</si>
  <si>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</si>
  <si>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</si>
  <si>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</si>
  <si>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</si>
  <si>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</si>
  <si>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</si>
  <si>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</si>
  <si>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</si>
  <si>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</si>
  <si>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</si>
  <si>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</si>
  <si>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</si>
  <si>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</si>
  <si>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</si>
  <si>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</si>
  <si>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</si>
  <si>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</si>
  <si>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</si>
  <si>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</si>
  <si>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</si>
  <si>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</si>
  <si>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</si>
  <si>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</si>
  <si>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</si>
  <si>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</si>
  <si>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</si>
  <si>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</si>
  <si>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</si>
  <si>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</si>
  <si>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</si>
  <si>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</si>
  <si>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</si>
  <si>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</si>
  <si>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</si>
  <si>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</si>
  <si>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</si>
  <si>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</si>
  <si>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</si>
  <si>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</si>
  <si>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</si>
  <si>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</si>
  <si>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</si>
  <si>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Kontrole obrasca Bilanca ––––&gt;</t>
  </si>
  <si>
    <t>Stanje 1. siječnja</t>
  </si>
  <si>
    <t>Stanje 31. prosinca</t>
  </si>
  <si>
    <t>IMOVINA</t>
  </si>
  <si>
    <t>IMOVINA (šifre 0+1)</t>
  </si>
  <si>
    <t>B001</t>
  </si>
  <si>
    <t>Nefinancijska imovina (šifre 01+02+03+04+05+06)</t>
  </si>
  <si>
    <t>0</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</si>
  <si>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</si>
  <si>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</si>
  <si>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</si>
  <si>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</si>
  <si>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</si>
  <si>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</si>
  <si>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</si>
  <si>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</si>
  <si>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</si>
  <si>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</si>
  <si>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</si>
  <si>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</si>
  <si>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</si>
  <si>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</si>
  <si>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</si>
  <si>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</si>
  <si>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</si>
  <si>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</si>
  <si>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</si>
  <si>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</si>
  <si>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</si>
  <si>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</si>
  <si>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</si>
  <si>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</si>
  <si>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</si>
  <si>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</si>
  <si>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</si>
  <si>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</si>
  <si>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</si>
  <si>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</si>
  <si>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</si>
  <si>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</si>
  <si>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</si>
  <si>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</si>
  <si>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</si>
  <si>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</si>
  <si>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</si>
  <si>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</si>
  <si>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</si>
  <si>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</si>
  <si>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</si>
  <si>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</si>
  <si>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</si>
  <si>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</si>
  <si>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</si>
  <si>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</si>
  <si>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</si>
  <si>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</si>
  <si>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</si>
  <si>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</si>
  <si>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</si>
  <si>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</si>
  <si>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</si>
  <si>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</si>
  <si>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</si>
  <si>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</si>
  <si>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</si>
  <si>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</si>
  <si>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</si>
  <si>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</si>
  <si>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</si>
  <si>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</si>
  <si>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</si>
  <si>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</si>
  <si>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</si>
  <si>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</si>
  <si>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</si>
  <si>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</si>
  <si>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</si>
  <si>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</si>
  <si>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</si>
  <si>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</si>
  <si>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</si>
  <si>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</si>
  <si>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</si>
  <si>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</si>
  <si>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</si>
  <si>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</si>
  <si>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</si>
  <si>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</si>
  <si>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</si>
  <si>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</si>
  <si>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</si>
  <si>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</si>
  <si>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</si>
  <si>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</si>
  <si>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</si>
  <si>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</si>
  <si>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</si>
  <si>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</si>
  <si>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</si>
  <si>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</si>
  <si>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</si>
  <si>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</si>
  <si>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</si>
  <si>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</si>
  <si>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</si>
  <si>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</si>
  <si>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</si>
  <si>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</si>
  <si>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</si>
  <si>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</si>
  <si>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</si>
  <si>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</si>
  <si>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</si>
  <si>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</si>
  <si>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</si>
  <si>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</si>
  <si>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</si>
  <si>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</si>
  <si>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</si>
  <si>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</si>
  <si>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</si>
  <si>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</si>
  <si>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</si>
  <si>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</si>
  <si>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</si>
  <si>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</si>
  <si>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</si>
  <si>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</si>
  <si>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</si>
  <si>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</si>
  <si>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</si>
  <si>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</si>
  <si>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</si>
  <si>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</si>
  <si>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</si>
  <si>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</si>
  <si>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</si>
  <si>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</si>
  <si>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</si>
  <si>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</si>
  <si>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</si>
  <si>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</si>
  <si>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</si>
  <si>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</si>
  <si>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</si>
  <si>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</si>
  <si>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</si>
  <si>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</si>
  <si>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</si>
  <si>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</si>
  <si>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</si>
  <si>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</si>
  <si>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</si>
  <si>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</si>
  <si>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</si>
  <si>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</si>
  <si>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</si>
  <si>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</si>
  <si>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</si>
  <si>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</si>
  <si>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</si>
  <si>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</si>
  <si>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</si>
  <si>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</si>
  <si>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</si>
  <si>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</si>
  <si>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</si>
  <si>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</si>
  <si>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</si>
  <si>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</si>
  <si>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</si>
  <si>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</si>
  <si>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</si>
  <si>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</si>
  <si>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</si>
  <si>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</si>
  <si>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</si>
  <si>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</si>
  <si>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</si>
  <si>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</si>
  <si>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</si>
  <si>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</si>
  <si>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</si>
  <si>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</si>
  <si>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</si>
  <si>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</si>
  <si>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</si>
  <si>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</si>
  <si>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</si>
  <si>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</si>
  <si>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</si>
  <si>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</si>
  <si>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</si>
  <si>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</si>
  <si>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</si>
  <si>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</si>
  <si>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</si>
  <si>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</si>
  <si>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</si>
  <si>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</si>
  <si>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</si>
  <si>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</si>
  <si>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</si>
  <si>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</si>
  <si>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</si>
  <si>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</si>
  <si>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</si>
  <si>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</si>
  <si>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</si>
  <si>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</si>
  <si>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</si>
  <si>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</si>
  <si>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</si>
  <si>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</si>
  <si>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</si>
  <si>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</si>
  <si>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</si>
  <si>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</si>
  <si>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</si>
  <si>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</si>
  <si>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</si>
  <si>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</si>
  <si>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</si>
  <si>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</si>
  <si>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</si>
  <si>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</si>
  <si>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</si>
  <si>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</si>
  <si>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</si>
  <si>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</si>
  <si>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</si>
  <si>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</si>
  <si>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</si>
  <si>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</si>
  <si>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</si>
  <si>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</si>
  <si>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</si>
  <si>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</si>
  <si>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</si>
  <si>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</si>
  <si>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</si>
  <si>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</si>
  <si>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</si>
  <si>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</si>
  <si>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</si>
  <si>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</si>
  <si>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</si>
  <si>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</si>
  <si>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</si>
  <si>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</si>
  <si>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</si>
  <si>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</si>
  <si>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</si>
  <si>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</si>
  <si>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</si>
  <si>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</si>
  <si>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</si>
  <si>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</si>
  <si>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</si>
  <si>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</si>
  <si>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</si>
  <si>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</si>
  <si>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</si>
  <si>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</si>
  <si>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</si>
  <si>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</si>
  <si>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</si>
  <si>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</si>
  <si>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</si>
  <si>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</si>
  <si>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</si>
  <si>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</si>
  <si>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</si>
  <si>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</si>
  <si>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</si>
  <si>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</si>
  <si>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</si>
  <si>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</si>
  <si>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</si>
  <si>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</si>
  <si>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</si>
  <si>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</si>
  <si>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</si>
  <si>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</si>
  <si>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</si>
  <si>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</si>
  <si>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</si>
  <si>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</si>
  <si>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</si>
  <si>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</si>
  <si>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</si>
  <si>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</si>
  <si>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</si>
  <si>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</si>
  <si>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</si>
  <si>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</si>
  <si>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</si>
  <si>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</si>
  <si>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</si>
  <si>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</si>
  <si>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</si>
  <si>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</si>
  <si>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</si>
  <si>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</si>
  <si>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</si>
  <si>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</si>
  <si>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</si>
  <si>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</si>
  <si>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</si>
  <si>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</si>
  <si>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</si>
  <si>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</si>
  <si>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</si>
  <si>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</si>
  <si>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</si>
  <si>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</si>
  <si>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</si>
  <si>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</si>
  <si>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</si>
  <si>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</si>
  <si>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</si>
  <si>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</si>
  <si>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</si>
  <si>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</si>
  <si>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</si>
  <si>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</si>
  <si>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</si>
  <si>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</si>
  <si>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</si>
  <si>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</si>
  <si>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</si>
  <si>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</si>
  <si>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</si>
  <si>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</si>
  <si>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</si>
  <si>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</si>
  <si>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</si>
  <si>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</si>
  <si>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</si>
  <si>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</si>
  <si>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</si>
  <si>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</si>
  <si>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</si>
  <si>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</si>
  <si>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</si>
  <si>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</si>
  <si>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</si>
  <si>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</si>
  <si>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</si>
  <si>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</si>
  <si>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</si>
  <si>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</si>
  <si>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</si>
  <si>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</si>
  <si>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</si>
  <si>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</si>
  <si>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</si>
  <si>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</si>
  <si>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</si>
  <si>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</si>
  <si>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</si>
  <si>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</si>
  <si>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</si>
  <si>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</si>
  <si>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</si>
  <si>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</si>
  <si>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</si>
  <si>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</si>
  <si>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</si>
  <si>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</si>
  <si>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</si>
  <si>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</si>
  <si>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</si>
  <si>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</si>
  <si>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</si>
  <si>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</si>
  <si>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</si>
  <si>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</si>
  <si>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</si>
  <si>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</si>
  <si>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</si>
  <si>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</si>
  <si>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</si>
  <si>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</si>
  <si>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</si>
  <si>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</si>
  <si>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</si>
  <si>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</si>
  <si>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</si>
  <si>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</si>
  <si>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</si>
  <si>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</si>
  <si>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</si>
  <si>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</si>
  <si>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</si>
  <si>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</si>
  <si>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</si>
  <si>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</si>
  <si>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</si>
  <si>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</si>
  <si>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</si>
  <si>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</si>
  <si>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</si>
  <si>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</si>
  <si>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</si>
  <si>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</si>
  <si>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</si>
  <si>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</si>
  <si>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</si>
  <si>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</si>
  <si>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</si>
  <si>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</si>
  <si>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</si>
  <si>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</si>
  <si>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</si>
  <si>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</si>
  <si>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</si>
  <si>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</si>
  <si>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</si>
  <si>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</si>
  <si>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</si>
  <si>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</si>
  <si>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</si>
  <si>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</si>
  <si>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</si>
  <si>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</si>
  <si>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</si>
  <si>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</si>
  <si>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</si>
  <si>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</si>
  <si>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</si>
  <si>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</si>
  <si>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</si>
  <si>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</si>
  <si>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</si>
  <si>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</si>
  <si>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</si>
  <si>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</si>
  <si>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</si>
  <si>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</si>
  <si>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</si>
  <si>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</si>
  <si>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</si>
  <si>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</si>
  <si>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</si>
  <si>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</si>
  <si>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</si>
  <si>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</si>
  <si>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</si>
  <si>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</si>
  <si>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</si>
  <si>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</si>
  <si>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</si>
  <si>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</si>
  <si>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</si>
  <si>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</si>
  <si>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</si>
  <si>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</si>
  <si>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</si>
  <si>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</si>
  <si>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</si>
  <si>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</si>
  <si>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</si>
  <si>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</si>
  <si>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</si>
  <si>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</si>
  <si>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</si>
  <si>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</si>
  <si>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</si>
  <si>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</si>
  <si>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</si>
  <si>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</si>
  <si>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</si>
  <si>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</si>
  <si>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</si>
  <si>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</si>
  <si>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</si>
  <si>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</si>
  <si>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</si>
  <si>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</si>
  <si>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</si>
  <si>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</si>
  <si>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</si>
  <si>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</si>
  <si>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</si>
  <si>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</si>
  <si>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</si>
  <si>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</si>
  <si>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</si>
  <si>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</si>
  <si>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</si>
  <si>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</si>
  <si>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</si>
  <si>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</si>
  <si>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</si>
  <si>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</si>
  <si>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</si>
  <si>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</si>
  <si>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</si>
  <si>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</si>
  <si>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</si>
  <si>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</si>
  <si>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</si>
  <si>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</si>
  <si>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</si>
  <si>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</si>
  <si>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</si>
  <si>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</si>
  <si>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</si>
  <si>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</si>
  <si>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</si>
  <si>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</si>
  <si>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</si>
  <si>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</si>
  <si>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</si>
  <si>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</si>
  <si>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</si>
  <si>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</si>
  <si>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</si>
  <si>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</si>
  <si>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</si>
  <si>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</si>
  <si>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</si>
  <si>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</si>
  <si>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</si>
  <si>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</si>
  <si>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</si>
  <si>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</si>
  <si>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</si>
  <si>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</si>
  <si>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</si>
  <si>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</si>
  <si>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</si>
  <si>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</si>
  <si>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</si>
  <si>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</si>
  <si>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</si>
  <si>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</si>
  <si>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</si>
  <si>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</si>
  <si>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</si>
  <si>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</si>
  <si>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</si>
  <si>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</si>
  <si>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</si>
  <si>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</si>
  <si>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</si>
  <si>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</si>
  <si>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</si>
  <si>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</si>
  <si>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</si>
  <si>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</si>
  <si>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</si>
  <si>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</si>
  <si>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</si>
  <si>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</si>
  <si>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</si>
  <si>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</si>
  <si>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</si>
  <si>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</si>
  <si>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</si>
  <si>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</si>
  <si>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</si>
  <si>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</si>
  <si>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</si>
  <si>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</si>
  <si>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</si>
  <si>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</si>
  <si>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</si>
  <si>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Kontrole obrasca RAS-funkcijski ––––&gt;</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</si>
  <si>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</si>
  <si>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</si>
  <si>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</si>
  <si>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</si>
  <si>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</si>
  <si>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</si>
  <si>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</si>
  <si>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</si>
  <si>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</si>
  <si>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</si>
  <si>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</si>
  <si>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</si>
  <si>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</si>
  <si>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</si>
  <si>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</si>
  <si>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</si>
  <si>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</si>
  <si>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</si>
  <si>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</si>
  <si>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</si>
  <si>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</si>
  <si>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</si>
  <si>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</si>
  <si>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</si>
  <si>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</si>
  <si>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</si>
  <si>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</si>
  <si>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</si>
  <si>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</si>
  <si>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</si>
  <si>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</si>
  <si>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</si>
  <si>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</si>
  <si>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</si>
  <si>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</si>
  <si>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</si>
  <si>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</si>
  <si>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</si>
  <si>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</si>
  <si>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</si>
  <si>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</si>
  <si>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</si>
  <si>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</si>
  <si>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</si>
  <si>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</si>
  <si>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</si>
  <si>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</si>
  <si>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</si>
  <si>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</si>
  <si>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</si>
  <si>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</si>
  <si>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</si>
  <si>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</si>
  <si>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</si>
  <si>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</si>
  <si>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</si>
  <si>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</si>
  <si>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</si>
  <si>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</si>
  <si>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</si>
  <si>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</si>
  <si>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</si>
  <si>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</si>
  <si>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</si>
  <si>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</si>
  <si>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</si>
  <si>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</si>
  <si>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</si>
  <si>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</si>
  <si>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</si>
  <si>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</si>
  <si>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</si>
  <si>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</si>
  <si>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</si>
  <si>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</si>
  <si>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</si>
  <si>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</si>
  <si>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</si>
  <si>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</si>
  <si>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</si>
  <si>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</si>
  <si>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</si>
  <si>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</si>
  <si>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</si>
  <si>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</si>
  <si>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</si>
  <si>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</si>
  <si>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</si>
  <si>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</si>
  <si>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</si>
  <si>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</si>
  <si>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</si>
  <si>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</si>
  <si>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</si>
  <si>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</si>
  <si>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</si>
  <si>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</si>
  <si>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</si>
  <si>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</si>
  <si>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</si>
  <si>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</si>
  <si>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</si>
  <si>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</si>
  <si>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</si>
  <si>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</si>
  <si>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</si>
  <si>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</si>
  <si>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</si>
  <si>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</si>
  <si>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</si>
  <si>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</si>
  <si>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</si>
  <si>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</si>
  <si>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</si>
  <si>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</si>
  <si>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</si>
  <si>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</si>
  <si>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</si>
  <si>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</si>
  <si>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</si>
  <si>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</si>
  <si>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</si>
  <si>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</si>
  <si>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</si>
  <si>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</si>
  <si>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</si>
  <si>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</si>
  <si>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</si>
  <si>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</si>
  <si>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</si>
  <si>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</si>
  <si>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</si>
  <si>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</si>
  <si>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</si>
  <si>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</si>
  <si>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</si>
  <si>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</si>
  <si>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</si>
  <si>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</si>
  <si>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</si>
  <si>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</si>
  <si>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</si>
  <si>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</si>
  <si>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</si>
  <si>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</si>
  <si>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</si>
  <si>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</si>
  <si>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</si>
  <si>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</si>
  <si>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</si>
  <si>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</si>
  <si>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</si>
  <si>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</si>
  <si>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</si>
  <si>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</si>
  <si>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</si>
  <si>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</si>
  <si>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</si>
  <si>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</si>
  <si>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</si>
  <si>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</si>
  <si>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</si>
  <si>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</si>
  <si>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</si>
  <si>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</si>
  <si>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</si>
  <si>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</si>
  <si>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</si>
  <si>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</si>
  <si>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</si>
  <si>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</si>
  <si>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</si>
  <si>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</si>
  <si>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</si>
  <si>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</si>
  <si>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</si>
  <si>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</si>
  <si>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</si>
  <si>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</si>
  <si>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</si>
  <si>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</si>
  <si>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</si>
  <si>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</si>
  <si>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</si>
  <si>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</si>
  <si>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</si>
  <si>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</si>
  <si>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</si>
  <si>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</si>
  <si>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</si>
  <si>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</si>
  <si>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</si>
  <si>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</si>
  <si>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</si>
  <si>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</si>
  <si>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</si>
  <si>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</si>
  <si>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</si>
  <si>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</si>
  <si>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</si>
  <si>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</si>
  <si>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</si>
  <si>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</si>
  <si>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</si>
  <si>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</si>
  <si>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</si>
  <si>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</si>
  <si>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</si>
  <si>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</si>
  <si>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</si>
  <si>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</si>
  <si>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</si>
  <si>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</si>
  <si>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</si>
  <si>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</si>
  <si>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</si>
  <si>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</si>
  <si>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</si>
  <si>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</si>
  <si>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</si>
  <si>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</si>
  <si>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</si>
  <si>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</si>
  <si>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</si>
  <si>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</si>
  <si>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</si>
  <si>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</si>
  <si>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</si>
  <si>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</si>
  <si>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</si>
  <si>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</si>
  <si>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</si>
  <si>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</si>
  <si>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</si>
  <si>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</si>
  <si>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</si>
  <si>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</si>
  <si>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</si>
  <si>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</si>
  <si>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</si>
  <si>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</si>
  <si>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</si>
  <si>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</si>
  <si>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</si>
  <si>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</si>
  <si>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</si>
  <si>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</si>
  <si>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</si>
  <si>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</si>
  <si>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</si>
  <si>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</si>
  <si>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</si>
  <si>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</si>
  <si>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Kontrole obrasca P-VRIO ––––&gt;</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</si>
  <si>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</si>
  <si>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</si>
  <si>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</si>
  <si>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</si>
  <si>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</si>
  <si>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</si>
  <si>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</si>
  <si>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</si>
  <si>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</si>
  <si>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</si>
  <si>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</si>
  <si>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</si>
  <si>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</si>
  <si>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</si>
  <si>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</si>
  <si>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</si>
  <si>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</si>
  <si>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</si>
  <si>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</si>
  <si>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</si>
  <si>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</si>
  <si>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</si>
  <si>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</si>
  <si>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</si>
  <si>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</si>
  <si>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</si>
  <si>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</si>
  <si>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</si>
  <si>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</si>
  <si>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</si>
  <si>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</si>
  <si>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</si>
  <si>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</si>
  <si>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</si>
  <si>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</si>
  <si>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</si>
  <si>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</si>
  <si>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</si>
  <si>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</si>
  <si>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</si>
  <si>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</si>
  <si>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</si>
  <si>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</si>
  <si>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</si>
  <si>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</si>
  <si>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</si>
  <si>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</si>
  <si>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</si>
  <si>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</si>
  <si>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</si>
  <si>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</si>
  <si>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</si>
  <si>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</si>
  <si>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</si>
  <si>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</si>
  <si>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</si>
  <si>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</si>
  <si>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</si>
  <si>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</si>
  <si>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</si>
  <si>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</si>
  <si>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</si>
  <si>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</si>
  <si>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</si>
  <si>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</si>
  <si>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</si>
  <si>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</si>
  <si>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</si>
  <si>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</si>
  <si>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</si>
  <si>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</si>
  <si>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Kontrole obrasca OBVEZE ––––&gt;</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</si>
  <si>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</si>
  <si>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</si>
  <si>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</si>
  <si>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</si>
  <si>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</si>
  <si>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</si>
  <si>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</si>
  <si>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</si>
  <si>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</si>
  <si>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</si>
  <si>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</si>
  <si>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</si>
  <si>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</si>
  <si>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</si>
  <si>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</si>
  <si>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</si>
  <si>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</si>
  <si>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</si>
  <si>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</si>
  <si>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</si>
  <si>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</si>
  <si>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</si>
  <si>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</si>
  <si>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</si>
  <si>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</si>
  <si>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</si>
  <si>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</si>
  <si>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</si>
  <si>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</si>
  <si>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</si>
  <si>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</si>
  <si>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</si>
  <si>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</si>
  <si>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</si>
  <si>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</si>
  <si>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</si>
  <si>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</si>
  <si>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</si>
  <si>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</si>
  <si>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</si>
  <si>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</si>
  <si>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</si>
  <si>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</si>
  <si>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</si>
  <si>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</si>
  <si>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</si>
  <si>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</si>
  <si>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</si>
  <si>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</si>
  <si>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</si>
  <si>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</si>
  <si>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</si>
  <si>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</si>
  <si>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</si>
  <si>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</si>
  <si>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</si>
  <si>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</si>
  <si>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</si>
  <si>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</si>
  <si>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</si>
  <si>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</si>
  <si>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</si>
  <si>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</si>
  <si>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</si>
  <si>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</si>
  <si>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</si>
  <si>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</si>
  <si>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</si>
  <si>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</si>
  <si>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</si>
  <si>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</si>
  <si>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</si>
  <si>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</si>
  <si>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</si>
  <si>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</si>
  <si>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</si>
  <si>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</si>
  <si>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</si>
  <si>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</si>
  <si>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</si>
  <si>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</si>
  <si>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</si>
  <si>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</si>
  <si>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</si>
  <si>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</si>
  <si>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</si>
  <si>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</si>
  <si>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</si>
  <si>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</si>
  <si>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</si>
  <si>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</si>
  <si>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</si>
  <si>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</si>
  <si>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</si>
  <si>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</si>
  <si>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</si>
  <si>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</si>
  <si>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</si>
  <si>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</si>
  <si>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</si>
  <si>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</si>
  <si>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</si>
  <si>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</si>
  <si>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</si>
  <si>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</si>
  <si>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</si>
  <si>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</si>
  <si>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</si>
  <si>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</si>
  <si>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</si>
  <si>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</si>
  <si>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</si>
  <si>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</si>
  <si>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</si>
  <si>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</si>
  <si>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</si>
  <si>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</si>
  <si>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</si>
  <si>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</si>
  <si>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</si>
  <si>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</si>
  <si>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</si>
  <si>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</si>
  <si>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</si>
  <si>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</si>
  <si>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</si>
  <si>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</si>
  <si>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</si>
  <si>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</si>
  <si>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</si>
  <si>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</si>
  <si>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</si>
  <si>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</si>
  <si>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</si>
  <si>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</si>
  <si>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</si>
  <si>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</si>
  <si>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</si>
  <si>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</si>
  <si>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</si>
  <si>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</si>
  <si>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</si>
  <si>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BR</t>
  </si>
  <si>
    <t>TOCAN</t>
  </si>
  <si>
    <t>OPIS</t>
  </si>
  <si>
    <t>REZ</t>
  </si>
  <si>
    <t>KONTROLE</t>
  </si>
  <si>
    <t>UPOZORENJA</t>
  </si>
  <si>
    <t>GODINA</t>
  </si>
  <si>
    <t>MJESEC</t>
  </si>
  <si>
    <t>RAZINA</t>
  </si>
  <si>
    <t>RASF</t>
  </si>
  <si>
    <t>PVRIO</t>
  </si>
  <si>
    <t>BIL</t>
  </si>
  <si>
    <t>OBV</t>
  </si>
  <si>
    <t>RKP</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</si>
  <si>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</si>
  <si>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</si>
  <si>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</si>
  <si>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</si>
  <si>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</si>
  <si>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</si>
  <si>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</si>
  <si>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</si>
  <si>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</si>
  <si>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</si>
  <si>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</si>
  <si>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</si>
  <si>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</si>
  <si>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</si>
  <si>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</si>
  <si>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</si>
  <si>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</si>
  <si>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</si>
  <si>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</si>
  <si>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</si>
  <si>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</si>
  <si>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</si>
  <si>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</si>
  <si>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</si>
  <si>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</si>
  <si>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</si>
  <si>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</si>
  <si>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</si>
  <si>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</si>
  <si>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</si>
  <si>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</si>
  <si>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</si>
  <si>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</si>
  <si>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</si>
  <si>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</si>
  <si>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</si>
  <si>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</si>
  <si>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</si>
  <si>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</si>
  <si>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</si>
  <si>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</si>
  <si>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</si>
  <si>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</si>
  <si>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</si>
  <si>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</si>
  <si>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</si>
  <si>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</si>
  <si>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</si>
  <si>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</si>
  <si>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</si>
  <si>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</si>
  <si>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</si>
  <si>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</si>
  <si>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</si>
  <si>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</si>
  <si>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</si>
  <si>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</si>
  <si>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</si>
  <si>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</si>
  <si>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</si>
  <si>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</si>
  <si>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</si>
  <si>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</si>
  <si>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</si>
  <si>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</si>
  <si>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</si>
  <si>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</si>
  <si>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</si>
  <si>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</si>
  <si>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</si>
  <si>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</si>
  <si>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</si>
  <si>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</si>
  <si>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</si>
  <si>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</si>
  <si>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</si>
  <si>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</si>
  <si>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</si>
  <si>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</si>
  <si>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</si>
  <si>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</si>
  <si>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</si>
  <si>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</si>
  <si>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</si>
  <si>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</si>
  <si>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</si>
  <si>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</si>
  <si>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</si>
  <si>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</si>
  <si>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</si>
  <si>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</si>
  <si>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</si>
  <si>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</si>
  <si>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</si>
  <si>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</si>
  <si>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</si>
  <si>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</si>
  <si>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</si>
  <si>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</si>
  <si>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</si>
  <si>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</si>
  <si>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</si>
  <si>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</si>
  <si>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</si>
  <si>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</si>
  <si>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</si>
  <si>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</si>
  <si>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</si>
  <si>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</si>
  <si>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</si>
  <si>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</si>
  <si>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</si>
  <si>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</si>
  <si>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</si>
  <si>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</si>
  <si>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</si>
  <si>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</si>
  <si>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</si>
  <si>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</si>
  <si>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</si>
  <si>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</si>
  <si>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</si>
  <si>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</si>
  <si>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</si>
  <si>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</si>
  <si>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</si>
  <si>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</si>
  <si>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</si>
  <si>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</si>
  <si>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</si>
  <si>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</si>
  <si>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</si>
  <si>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</si>
  <si>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</si>
  <si>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</si>
  <si>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</si>
  <si>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</si>
  <si>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</si>
  <si>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</si>
  <si>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</si>
  <si>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</si>
  <si>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</si>
  <si>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</si>
  <si>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</si>
  <si>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</si>
  <si>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</si>
  <si>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</si>
  <si>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</si>
  <si>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</si>
  <si>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</si>
  <si>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</si>
  <si>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</si>
  <si>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</si>
  <si>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</si>
  <si>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</si>
  <si>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</si>
  <si>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</si>
  <si>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</si>
  <si>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</si>
  <si>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</si>
  <si>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</si>
  <si>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</si>
  <si>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</si>
  <si>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</si>
  <si>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</si>
  <si>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</si>
  <si>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</si>
  <si>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</si>
  <si>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</si>
  <si>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</si>
  <si>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</si>
  <si>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</si>
  <si>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</si>
  <si>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</si>
  <si>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</si>
  <si>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</si>
  <si>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</si>
  <si>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</si>
  <si>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</si>
  <si>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</si>
  <si>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</si>
  <si>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</si>
  <si>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</si>
  <si>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</si>
  <si>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</si>
  <si>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</si>
  <si>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</si>
  <si>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</si>
  <si>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</si>
  <si>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</si>
  <si>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</si>
  <si>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</si>
  <si>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</si>
  <si>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</si>
  <si>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</si>
  <si>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841 do 8416.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</si>
  <si>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</si>
  <si>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</si>
  <si>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</si>
  <si>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841 do 8416,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</si>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</sst>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81" x14ac:knownFonts="1">
    <font>
      <sz val="10"/>
      <color rgb="FF000000"/>
      <name val="Arial"/>
    </font>
    <font>
      <sz val="10"/>
      <color theme="1"/>
      <name val="Arial"/>
      <family val="2"/>
    </font>
    <font>
      <u/>
      <sz val="10"/>
      <color rgb="FFFFFF00"/>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u/>
      <sz val="10"/>
      <color rgb="FFFFFF00"/>
      <name val="Arial"/>
      <family val="2"/>
    </font>
    <font>
      <sz val="10"/>
      <name val="Arial"/>
      <family val="2"/>
    </font>
    <font>
      <u/>
      <sz val="10"/>
      <color rgb="FFFFFF0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u/>
      <sz val="10"/>
      <color rgb="FFFFFF00"/>
      <name val="Arial"/>
      <family val="2"/>
    </font>
    <font>
      <sz val="9"/>
      <color rgb="FF0C0C0C"/>
      <name val="Arial"/>
      <family val="2"/>
    </font>
    <font>
      <sz val="10"/>
      <color rgb="FFFF0000"/>
      <name val="Arial"/>
      <family val="2"/>
    </font>
    <font>
      <u/>
      <sz val="10"/>
      <color rgb="FFFFFF00"/>
      <name val="Arial"/>
      <family val="2"/>
    </font>
    <font>
      <u/>
      <sz val="10"/>
      <color rgb="FFFFFF00"/>
      <name val="Arial"/>
      <family val="2"/>
    </font>
    <font>
      <u/>
      <sz val="10"/>
      <color rgb="FFFFFF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u/>
      <sz val="10"/>
      <color rgb="FFFFFF00"/>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rgb="FF7F7F7F"/>
        <bgColor rgb="FF7F7F7F"/>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13">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right/>
      <top/>
      <bottom/>
      <diagonal/>
    </border>
    <border>
      <left/>
      <right/>
      <top/>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70" fillId="0" borderId="0"/>
    <xf numFmtId="0" fontId="61" fillId="0" borderId="74">
      <alignment vertical="top"/>
      <protection locked="0"/>
    </xf>
    <xf numFmtId="0" fontId="65" fillId="0" borderId="74"/>
    <xf numFmtId="0" fontId="33" fillId="0" borderId="74"/>
    <xf numFmtId="0" fontId="37" fillId="0" borderId="74"/>
    <xf numFmtId="0" fontId="60" fillId="0" borderId="74"/>
    <xf numFmtId="0" fontId="29" fillId="0" borderId="74"/>
  </cellStyleXfs>
  <cellXfs count="413">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2" fillId="4" borderId="9" xfId="0" applyNumberFormat="1" applyFont="1" applyFill="1" applyBorder="1" applyAlignment="1" applyProtection="1">
      <alignment horizontal="right" vertical="center"/>
    </xf>
    <xf numFmtId="0" fontId="3" fillId="5" borderId="10" xfId="0" applyNumberFormat="1" applyFont="1" applyFill="1" applyBorder="1" applyAlignment="1" applyProtection="1">
      <alignment horizontal="center"/>
    </xf>
    <xf numFmtId="0" fontId="4" fillId="6" borderId="11" xfId="0" applyNumberFormat="1" applyFont="1" applyFill="1" applyBorder="1" applyAlignment="1" applyProtection="1">
      <alignment horizontal="right"/>
    </xf>
    <xf numFmtId="0" fontId="5" fillId="0" borderId="12" xfId="0" applyNumberFormat="1" applyFont="1" applyFill="1" applyBorder="1" applyAlignment="1" applyProtection="1">
      <alignment vertical="center" wrapText="1"/>
    </xf>
    <xf numFmtId="0" fontId="0" fillId="0" borderId="0" xfId="0" applyNumberFormat="1" applyFont="1" applyFill="1" applyBorder="1" applyProtection="1"/>
    <xf numFmtId="0" fontId="6" fillId="6" borderId="11" xfId="0" applyNumberFormat="1" applyFont="1" applyFill="1" applyBorder="1" applyAlignment="1" applyProtection="1">
      <alignment vertical="center" wrapText="1"/>
    </xf>
    <xf numFmtId="0" fontId="7" fillId="0" borderId="12" xfId="0" applyNumberFormat="1" applyFont="1" applyFill="1" applyBorder="1" applyAlignment="1" applyProtection="1">
      <alignment vertical="center" wrapText="1"/>
    </xf>
    <xf numFmtId="0" fontId="8" fillId="0" borderId="12" xfId="0" applyNumberFormat="1" applyFont="1" applyFill="1" applyBorder="1" applyAlignment="1" applyProtection="1">
      <alignment vertical="center" wrapText="1"/>
    </xf>
    <xf numFmtId="0" fontId="13" fillId="0" borderId="0" xfId="0" applyNumberFormat="1" applyFont="1" applyFill="1" applyBorder="1" applyAlignment="1" applyProtection="1">
      <alignment horizontal="right" vertical="center" wrapText="1"/>
    </xf>
    <xf numFmtId="0" fontId="14" fillId="0" borderId="0" xfId="0" applyNumberFormat="1" applyFont="1" applyFill="1" applyBorder="1" applyAlignment="1" applyProtection="1">
      <alignment vertical="center" wrapText="1"/>
    </xf>
    <xf numFmtId="49" fontId="6" fillId="0" borderId="0" xfId="0" applyNumberFormat="1" applyFont="1" applyFill="1" applyBorder="1" applyAlignment="1" applyProtection="1">
      <alignment horizontal="right" vertical="center"/>
    </xf>
    <xf numFmtId="0" fontId="16" fillId="0" borderId="0" xfId="0" applyNumberFormat="1" applyFont="1" applyFill="1" applyBorder="1" applyAlignment="1" applyProtection="1">
      <alignment horizontal="center" vertical="center"/>
    </xf>
    <xf numFmtId="49" fontId="4" fillId="0" borderId="0" xfId="0" applyNumberFormat="1" applyFont="1" applyFill="1" applyBorder="1" applyAlignment="1" applyProtection="1">
      <alignment horizontal="center" vertical="center"/>
    </xf>
    <xf numFmtId="49" fontId="17"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8" fillId="6" borderId="2" xfId="0" applyNumberFormat="1" applyFont="1" applyFill="1" applyBorder="1" applyAlignment="1" applyProtection="1">
      <alignment horizontal="center" vertical="center" wrapText="1"/>
    </xf>
    <xf numFmtId="0" fontId="4" fillId="6" borderId="11" xfId="0" applyNumberFormat="1" applyFont="1" applyFill="1" applyBorder="1" applyAlignment="1" applyProtection="1">
      <alignment horizontal="center" vertical="center"/>
    </xf>
    <xf numFmtId="0" fontId="18" fillId="6" borderId="24" xfId="0" applyNumberFormat="1" applyFont="1" applyFill="1" applyBorder="1" applyAlignment="1" applyProtection="1">
      <alignment horizontal="center" vertical="center" wrapText="1"/>
    </xf>
    <xf numFmtId="0" fontId="4" fillId="6" borderId="25" xfId="0" applyNumberFormat="1" applyFont="1" applyFill="1" applyBorder="1" applyAlignment="1" applyProtection="1">
      <alignment horizontal="center" vertical="center"/>
    </xf>
    <xf numFmtId="0" fontId="17"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8" fillId="6" borderId="28" xfId="0" applyNumberFormat="1" applyFont="1" applyFill="1" applyBorder="1" applyAlignment="1" applyProtection="1">
      <alignment horizontal="center" vertical="center" wrapText="1"/>
    </xf>
    <xf numFmtId="0" fontId="4" fillId="6" borderId="29" xfId="0" applyNumberFormat="1" applyFont="1" applyFill="1" applyBorder="1" applyAlignment="1" applyProtection="1">
      <alignment horizontal="center" vertical="center"/>
    </xf>
    <xf numFmtId="0" fontId="18" fillId="6" borderId="7" xfId="0" applyNumberFormat="1" applyFont="1" applyFill="1" applyBorder="1" applyAlignment="1" applyProtection="1">
      <alignment horizontal="center" vertical="center" wrapText="1"/>
    </xf>
    <xf numFmtId="0" fontId="4" fillId="6" borderId="32" xfId="0" applyNumberFormat="1" applyFont="1" applyFill="1" applyBorder="1" applyAlignment="1" applyProtection="1">
      <alignment horizontal="center" vertical="center"/>
    </xf>
    <xf numFmtId="166" fontId="6" fillId="0" borderId="42" xfId="0" applyNumberFormat="1" applyFont="1" applyFill="1" applyBorder="1" applyAlignment="1" applyProtection="1">
      <alignment horizontal="center" vertical="center"/>
    </xf>
    <xf numFmtId="166" fontId="6" fillId="0" borderId="48" xfId="0" applyNumberFormat="1" applyFont="1" applyFill="1" applyBorder="1" applyAlignment="1" applyProtection="1">
      <alignment horizontal="center" vertical="center"/>
    </xf>
    <xf numFmtId="166" fontId="6" fillId="0" borderId="53"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0" fontId="21" fillId="0" borderId="0" xfId="0" applyNumberFormat="1" applyFont="1" applyFill="1" applyBorder="1" applyAlignment="1" applyProtection="1">
      <alignment vertical="center"/>
    </xf>
    <xf numFmtId="4" fontId="20" fillId="0" borderId="65" xfId="0" applyNumberFormat="1" applyFont="1" applyFill="1" applyBorder="1" applyAlignment="1" applyProtection="1">
      <alignment vertical="center" wrapText="1"/>
    </xf>
    <xf numFmtId="0" fontId="24" fillId="0" borderId="0" xfId="0" applyNumberFormat="1" applyFont="1" applyFill="1" applyBorder="1" applyAlignment="1" applyProtection="1">
      <alignment vertical="center"/>
    </xf>
    <xf numFmtId="0" fontId="6" fillId="6" borderId="13" xfId="0" applyNumberFormat="1" applyFont="1" applyFill="1" applyBorder="1" applyAlignment="1" applyProtection="1">
      <alignment horizontal="center" vertical="center"/>
    </xf>
    <xf numFmtId="0" fontId="1" fillId="0" borderId="13" xfId="0" applyNumberFormat="1" applyFont="1" applyFill="1" applyBorder="1" applyAlignment="1" applyProtection="1">
      <alignment horizontal="center" vertical="center"/>
    </xf>
    <xf numFmtId="0" fontId="0" fillId="0" borderId="0" xfId="0" applyNumberFormat="1" applyFont="1" applyFill="1" applyBorder="1" applyProtection="1"/>
    <xf numFmtId="1" fontId="1" fillId="7" borderId="4" xfId="0" applyNumberFormat="1" applyFont="1" applyFill="1" applyBorder="1" applyProtection="1"/>
    <xf numFmtId="1" fontId="1" fillId="7" borderId="0" xfId="0" applyNumberFormat="1" applyFont="1" applyFill="1" applyBorder="1" applyProtection="1"/>
    <xf numFmtId="2" fontId="1" fillId="7" borderId="0" xfId="0" applyNumberFormat="1" applyFont="1" applyFill="1" applyBorder="1" applyProtection="1"/>
    <xf numFmtId="2" fontId="1" fillId="7" borderId="5" xfId="0" applyNumberFormat="1" applyFont="1" applyFill="1" applyBorder="1" applyProtection="1"/>
    <xf numFmtId="0" fontId="29" fillId="0" borderId="92" xfId="7" applyNumberFormat="1" applyFont="1" applyFill="1" applyBorder="1" applyAlignment="1" applyProtection="1">
      <alignment horizontal="center" vertical="center"/>
      <protection hidden="1"/>
    </xf>
    <xf numFmtId="0" fontId="28" fillId="0" borderId="0" xfId="0" applyNumberFormat="1" applyFont="1" applyFill="1" applyBorder="1" applyProtection="1"/>
    <xf numFmtId="0" fontId="37" fillId="0" borderId="0" xfId="0" applyNumberFormat="1" applyFont="1" applyFill="1" applyBorder="1" applyProtection="1"/>
    <xf numFmtId="0" fontId="31" fillId="0" borderId="0" xfId="0" applyNumberFormat="1" applyFont="1" applyFill="1" applyBorder="1" applyAlignment="1" applyProtection="1">
      <alignment vertical="center"/>
    </xf>
    <xf numFmtId="49" fontId="31" fillId="0" borderId="63" xfId="0" applyNumberFormat="1" applyFont="1" applyFill="1" applyBorder="1" applyAlignment="1" applyProtection="1">
      <alignment horizontal="left" vertical="top" wrapText="1"/>
    </xf>
    <xf numFmtId="49" fontId="41" fillId="0" borderId="64" xfId="0" applyNumberFormat="1" applyFont="1" applyFill="1" applyBorder="1" applyAlignment="1" applyProtection="1">
      <alignment horizontal="left" vertical="top" wrapText="1"/>
    </xf>
    <xf numFmtId="4" fontId="40" fillId="0" borderId="43" xfId="0" applyNumberFormat="1" applyFont="1" applyFill="1" applyBorder="1" applyAlignment="1" applyProtection="1">
      <alignment horizontal="right" vertical="top" shrinkToFit="1"/>
    </xf>
    <xf numFmtId="167" fontId="42" fillId="0" borderId="65" xfId="0" applyNumberFormat="1" applyFont="1" applyFill="1" applyBorder="1" applyAlignment="1" applyProtection="1">
      <alignment horizontal="right" vertical="top"/>
    </xf>
    <xf numFmtId="49" fontId="31" fillId="0" borderId="63" xfId="0" applyNumberFormat="1" applyFont="1" applyFill="1" applyBorder="1" applyAlignment="1" applyProtection="1">
      <alignment horizontal="left" vertical="top" wrapText="1"/>
    </xf>
    <xf numFmtId="49" fontId="41" fillId="0" borderId="66" xfId="0" applyNumberFormat="1" applyFont="1" applyFill="1" applyBorder="1" applyAlignment="1" applyProtection="1">
      <alignment horizontal="left" vertical="top" wrapText="1"/>
    </xf>
    <xf numFmtId="4" fontId="40" fillId="0" borderId="43" xfId="0" applyNumberFormat="1" applyFont="1" applyFill="1" applyBorder="1" applyAlignment="1" applyProtection="1">
      <alignment horizontal="right" vertical="top" shrinkToFit="1"/>
    </xf>
    <xf numFmtId="49" fontId="31" fillId="0" borderId="67" xfId="0" applyNumberFormat="1" applyFont="1" applyFill="1" applyBorder="1" applyAlignment="1" applyProtection="1">
      <alignment horizontal="left" vertical="top" wrapText="1"/>
    </xf>
    <xf numFmtId="49" fontId="41" fillId="0" borderId="69" xfId="0" applyNumberFormat="1" applyFont="1" applyFill="1" applyBorder="1" applyAlignment="1" applyProtection="1">
      <alignment horizontal="left" vertical="top" wrapText="1"/>
    </xf>
    <xf numFmtId="167" fontId="42" fillId="0" borderId="70" xfId="0" applyNumberFormat="1" applyFont="1" applyFill="1" applyBorder="1" applyAlignment="1" applyProtection="1">
      <alignment horizontal="right" vertical="top"/>
    </xf>
    <xf numFmtId="4" fontId="39" fillId="6" borderId="61" xfId="0" applyNumberFormat="1" applyFont="1" applyFill="1" applyBorder="1" applyAlignment="1" applyProtection="1">
      <alignment horizontal="left" vertical="center"/>
    </xf>
    <xf numFmtId="0" fontId="39" fillId="6" borderId="62" xfId="0" applyNumberFormat="1" applyFont="1" applyFill="1" applyBorder="1" applyAlignment="1" applyProtection="1">
      <alignment horizontal="left" vertical="center"/>
    </xf>
    <xf numFmtId="49" fontId="31" fillId="0" borderId="63" xfId="0" applyNumberFormat="1" applyFont="1" applyFill="1" applyBorder="1" applyAlignment="1" applyProtection="1">
      <alignment horizontal="left" vertical="top" shrinkToFit="1"/>
    </xf>
    <xf numFmtId="49" fontId="41" fillId="0" borderId="64" xfId="0" applyNumberFormat="1" applyFont="1" applyFill="1" applyBorder="1" applyAlignment="1" applyProtection="1">
      <alignment horizontal="left" vertical="top" shrinkToFit="1"/>
    </xf>
    <xf numFmtId="4" fontId="40" fillId="0" borderId="68" xfId="0" applyNumberFormat="1" applyFont="1" applyFill="1" applyBorder="1" applyAlignment="1" applyProtection="1">
      <alignment horizontal="right" vertical="top" shrinkToFit="1"/>
    </xf>
    <xf numFmtId="167" fontId="42" fillId="0" borderId="65" xfId="0" applyNumberFormat="1" applyFont="1" applyFill="1" applyBorder="1" applyAlignment="1" applyProtection="1">
      <alignment horizontal="right" vertical="center"/>
    </xf>
    <xf numFmtId="0" fontId="45" fillId="0" borderId="0" xfId="0" applyNumberFormat="1" applyFont="1" applyFill="1" applyBorder="1" applyProtection="1"/>
    <xf numFmtId="49" fontId="41" fillId="0" borderId="57" xfId="0" applyNumberFormat="1" applyFont="1" applyFill="1" applyBorder="1" applyAlignment="1" applyProtection="1">
      <alignment horizontal="center" vertical="center" wrapText="1"/>
    </xf>
    <xf numFmtId="0" fontId="44" fillId="0" borderId="37" xfId="0" applyNumberFormat="1" applyFont="1" applyFill="1" applyBorder="1" applyAlignment="1" applyProtection="1">
      <alignment horizontal="center" vertical="center" wrapText="1"/>
    </xf>
    <xf numFmtId="49" fontId="41" fillId="6" borderId="72" xfId="0" applyNumberFormat="1" applyFont="1" applyFill="1" applyBorder="1" applyAlignment="1" applyProtection="1">
      <alignment horizontal="left" vertical="center"/>
    </xf>
    <xf numFmtId="0" fontId="44" fillId="0" borderId="33" xfId="0" applyNumberFormat="1" applyFont="1" applyFill="1" applyBorder="1" applyAlignment="1" applyProtection="1">
      <alignment horizontal="center" vertical="center" wrapText="1"/>
    </xf>
    <xf numFmtId="0" fontId="44" fillId="0" borderId="37" xfId="0" applyNumberFormat="1" applyFont="1" applyFill="1" applyBorder="1" applyAlignment="1" applyProtection="1">
      <alignment horizontal="center" vertical="center" wrapText="1"/>
    </xf>
    <xf numFmtId="0" fontId="44" fillId="0" borderId="0" xfId="0" applyNumberFormat="1" applyFont="1" applyFill="1" applyBorder="1" applyAlignment="1" applyProtection="1">
      <alignment horizontal="center" vertical="center" wrapText="1"/>
    </xf>
    <xf numFmtId="49" fontId="31" fillId="0" borderId="73" xfId="0" applyNumberFormat="1" applyFont="1" applyFill="1" applyBorder="1" applyAlignment="1" applyProtection="1">
      <alignment horizontal="left" vertical="top" wrapText="1"/>
    </xf>
    <xf numFmtId="49" fontId="41" fillId="0" borderId="59" xfId="0" applyNumberFormat="1" applyFont="1" applyFill="1" applyBorder="1" applyAlignment="1" applyProtection="1">
      <alignment horizontal="left" vertical="top" wrapText="1"/>
    </xf>
    <xf numFmtId="0" fontId="47" fillId="0" borderId="0" xfId="0" applyNumberFormat="1" applyFont="1" applyFill="1" applyBorder="1" applyProtection="1"/>
    <xf numFmtId="0" fontId="42" fillId="0" borderId="0" xfId="0" applyNumberFormat="1" applyFont="1" applyFill="1" applyBorder="1" applyAlignment="1" applyProtection="1">
      <alignment vertical="center"/>
    </xf>
    <xf numFmtId="0" fontId="39" fillId="6" borderId="61" xfId="0" applyNumberFormat="1" applyFont="1" applyFill="1" applyBorder="1" applyAlignment="1" applyProtection="1">
      <alignment horizontal="left" vertical="center"/>
    </xf>
    <xf numFmtId="49" fontId="39" fillId="6" borderId="72" xfId="0" applyNumberFormat="1" applyFont="1" applyFill="1" applyBorder="1" applyAlignment="1" applyProtection="1">
      <alignment horizontal="left" vertical="center"/>
    </xf>
    <xf numFmtId="49" fontId="39" fillId="6" borderId="3" xfId="0" applyNumberFormat="1" applyFont="1" applyFill="1" applyBorder="1" applyAlignment="1" applyProtection="1">
      <alignment horizontal="left" vertical="center"/>
    </xf>
    <xf numFmtId="0" fontId="49" fillId="0" borderId="0" xfId="0" applyNumberFormat="1" applyFont="1" applyFill="1" applyBorder="1" applyProtection="1"/>
    <xf numFmtId="0" fontId="44" fillId="0" borderId="36" xfId="0" applyNumberFormat="1" applyFont="1" applyFill="1" applyBorder="1" applyAlignment="1" applyProtection="1">
      <alignment horizontal="center" vertical="center" wrapText="1"/>
    </xf>
    <xf numFmtId="49" fontId="45" fillId="0" borderId="73" xfId="0" applyNumberFormat="1" applyFont="1" applyFill="1" applyBorder="1" applyAlignment="1" applyProtection="1">
      <alignment horizontal="left" vertical="center" wrapText="1"/>
    </xf>
    <xf numFmtId="49" fontId="45" fillId="0" borderId="63" xfId="0" applyNumberFormat="1" applyFont="1" applyFill="1" applyBorder="1" applyAlignment="1" applyProtection="1">
      <alignment horizontal="left" vertical="center" wrapText="1"/>
    </xf>
    <xf numFmtId="49" fontId="31" fillId="0" borderId="43" xfId="0" applyNumberFormat="1" applyFont="1" applyFill="1" applyBorder="1" applyAlignment="1" applyProtection="1">
      <alignment horizontal="left" vertical="center" wrapText="1"/>
    </xf>
    <xf numFmtId="49" fontId="31" fillId="0" borderId="63" xfId="0" applyNumberFormat="1" applyFont="1" applyFill="1" applyBorder="1" applyAlignment="1" applyProtection="1">
      <alignment horizontal="left" vertical="center" wrapText="1"/>
    </xf>
    <xf numFmtId="49" fontId="31" fillId="0" borderId="67" xfId="0" applyNumberFormat="1" applyFont="1" applyFill="1" applyBorder="1" applyAlignment="1" applyProtection="1">
      <alignment horizontal="left" vertical="center" wrapText="1"/>
    </xf>
    <xf numFmtId="49" fontId="31" fillId="0" borderId="68" xfId="0" applyNumberFormat="1" applyFont="1" applyFill="1" applyBorder="1" applyAlignment="1" applyProtection="1">
      <alignment horizontal="left" vertical="center" wrapText="1"/>
    </xf>
    <xf numFmtId="4" fontId="40" fillId="0" borderId="61" xfId="0" applyNumberFormat="1" applyFont="1" applyFill="1" applyBorder="1" applyAlignment="1" applyProtection="1">
      <alignment horizontal="right" vertical="center" shrinkToFit="1"/>
    </xf>
    <xf numFmtId="167" fontId="42" fillId="0" borderId="62" xfId="0" applyNumberFormat="1" applyFont="1" applyFill="1" applyBorder="1" applyAlignment="1" applyProtection="1">
      <alignment horizontal="right" vertical="center"/>
    </xf>
    <xf numFmtId="4" fontId="40" fillId="0" borderId="43" xfId="0" applyNumberFormat="1" applyFont="1" applyFill="1" applyBorder="1" applyAlignment="1" applyProtection="1">
      <alignment horizontal="right" vertical="center" shrinkToFit="1"/>
    </xf>
    <xf numFmtId="167" fontId="42" fillId="0" borderId="70" xfId="0" applyNumberFormat="1" applyFont="1" applyFill="1" applyBorder="1" applyAlignment="1" applyProtection="1">
      <alignment horizontal="right" vertical="center"/>
    </xf>
    <xf numFmtId="49" fontId="42" fillId="0" borderId="0" xfId="0" applyNumberFormat="1" applyFont="1" applyFill="1" applyBorder="1" applyAlignment="1" applyProtection="1">
      <alignment vertical="center"/>
    </xf>
    <xf numFmtId="49" fontId="31" fillId="0" borderId="63" xfId="0" applyNumberFormat="1" applyFont="1" applyFill="1" applyBorder="1" applyAlignment="1" applyProtection="1">
      <alignment horizontal="left" vertical="center" wrapText="1"/>
    </xf>
    <xf numFmtId="49" fontId="31" fillId="0" borderId="43" xfId="0" applyNumberFormat="1" applyFont="1" applyFill="1" applyBorder="1" applyAlignment="1" applyProtection="1">
      <alignment horizontal="left" vertical="center" wrapText="1"/>
    </xf>
    <xf numFmtId="49" fontId="30" fillId="0" borderId="43" xfId="0" applyNumberFormat="1" applyFont="1" applyFill="1" applyBorder="1" applyAlignment="1" applyProtection="1">
      <alignment horizontal="left" vertical="center" wrapText="1"/>
    </xf>
    <xf numFmtId="49" fontId="30" fillId="0" borderId="43" xfId="0" applyNumberFormat="1" applyFont="1" applyFill="1" applyBorder="1" applyAlignment="1" applyProtection="1">
      <alignment horizontal="left" vertical="center" wrapText="1"/>
    </xf>
    <xf numFmtId="0" fontId="30" fillId="0" borderId="0" xfId="0" applyNumberFormat="1" applyFont="1" applyFill="1" applyBorder="1" applyAlignment="1" applyProtection="1">
      <alignment vertical="center"/>
    </xf>
    <xf numFmtId="0" fontId="30" fillId="0" borderId="0" xfId="0" applyNumberFormat="1" applyFont="1" applyFill="1" applyBorder="1" applyProtection="1"/>
    <xf numFmtId="0" fontId="46" fillId="0" borderId="0" xfId="0" applyNumberFormat="1" applyFont="1" applyFill="1" applyBorder="1" applyProtection="1"/>
    <xf numFmtId="0" fontId="46" fillId="0" borderId="0" xfId="0" applyNumberFormat="1" applyFont="1" applyFill="1" applyBorder="1" applyAlignment="1" applyProtection="1">
      <alignment vertical="center"/>
    </xf>
    <xf numFmtId="49" fontId="30" fillId="0" borderId="63" xfId="0" applyNumberFormat="1" applyFont="1" applyFill="1" applyBorder="1" applyAlignment="1" applyProtection="1">
      <alignment horizontal="left" vertical="center" wrapText="1"/>
    </xf>
    <xf numFmtId="49" fontId="52" fillId="0" borderId="43" xfId="0" applyNumberFormat="1" applyFont="1" applyFill="1" applyBorder="1" applyAlignment="1" applyProtection="1">
      <alignment horizontal="left" vertical="top" wrapText="1"/>
    </xf>
    <xf numFmtId="167" fontId="46" fillId="0" borderId="65" xfId="0" applyNumberFormat="1" applyFont="1" applyFill="1" applyBorder="1" applyAlignment="1" applyProtection="1">
      <alignment horizontal="right" vertical="center"/>
    </xf>
    <xf numFmtId="49" fontId="30" fillId="0" borderId="63" xfId="0" applyNumberFormat="1" applyFont="1" applyFill="1" applyBorder="1" applyAlignment="1" applyProtection="1">
      <alignment horizontal="left" vertical="center" shrinkToFit="1"/>
    </xf>
    <xf numFmtId="49" fontId="30" fillId="0" borderId="63" xfId="0" applyNumberFormat="1" applyFont="1" applyFill="1" applyBorder="1" applyAlignment="1" applyProtection="1">
      <alignment horizontal="left" vertical="center" wrapText="1"/>
    </xf>
    <xf numFmtId="49" fontId="52" fillId="0" borderId="43" xfId="0" applyNumberFormat="1" applyFont="1" applyFill="1" applyBorder="1" applyAlignment="1" applyProtection="1">
      <alignment horizontal="left" vertical="top" wrapText="1"/>
    </xf>
    <xf numFmtId="49" fontId="30" fillId="0" borderId="67" xfId="0" applyNumberFormat="1" applyFont="1" applyFill="1" applyBorder="1" applyAlignment="1" applyProtection="1">
      <alignment horizontal="left" vertical="center" wrapText="1"/>
    </xf>
    <xf numFmtId="49" fontId="30" fillId="0" borderId="68" xfId="0" applyNumberFormat="1" applyFont="1" applyFill="1" applyBorder="1" applyAlignment="1" applyProtection="1">
      <alignment horizontal="left" vertical="center" wrapText="1"/>
    </xf>
    <xf numFmtId="167" fontId="46" fillId="0" borderId="70" xfId="0" applyNumberFormat="1" applyFont="1" applyFill="1" applyBorder="1" applyAlignment="1" applyProtection="1">
      <alignment horizontal="right" vertical="center"/>
    </xf>
    <xf numFmtId="49" fontId="30" fillId="6" borderId="61" xfId="0" applyNumberFormat="1" applyFont="1" applyFill="1" applyBorder="1" applyAlignment="1" applyProtection="1">
      <alignment horizontal="left" vertical="top"/>
    </xf>
    <xf numFmtId="4" fontId="46" fillId="6" borderId="61" xfId="0" applyNumberFormat="1" applyFont="1" applyFill="1" applyBorder="1" applyAlignment="1" applyProtection="1">
      <alignment horizontal="left" vertical="center"/>
    </xf>
    <xf numFmtId="4" fontId="46" fillId="6" borderId="61" xfId="0" applyNumberFormat="1" applyFont="1" applyFill="1" applyBorder="1" applyAlignment="1" applyProtection="1">
      <alignment vertical="center"/>
    </xf>
    <xf numFmtId="0" fontId="46" fillId="6" borderId="62" xfId="0" applyNumberFormat="1" applyFont="1" applyFill="1" applyBorder="1" applyAlignment="1" applyProtection="1">
      <alignment vertical="center"/>
    </xf>
    <xf numFmtId="49" fontId="52" fillId="0" borderId="68" xfId="0" applyNumberFormat="1" applyFont="1" applyFill="1" applyBorder="1" applyAlignment="1" applyProtection="1">
      <alignment horizontal="left" vertical="top" wrapText="1"/>
    </xf>
    <xf numFmtId="49" fontId="46" fillId="0" borderId="0" xfId="0" applyNumberFormat="1" applyFont="1" applyFill="1" applyBorder="1" applyAlignment="1" applyProtection="1">
      <alignment vertical="center"/>
    </xf>
    <xf numFmtId="4" fontId="56" fillId="0" borderId="43" xfId="0" applyNumberFormat="1" applyFont="1" applyFill="1" applyBorder="1" applyAlignment="1" applyProtection="1">
      <alignment horizontal="right" vertical="center" shrinkToFit="1"/>
    </xf>
    <xf numFmtId="4" fontId="56" fillId="0" borderId="43" xfId="0" applyNumberFormat="1" applyFont="1" applyFill="1" applyBorder="1" applyAlignment="1" applyProtection="1">
      <alignment horizontal="right" vertical="center" shrinkToFit="1"/>
    </xf>
    <xf numFmtId="0" fontId="45" fillId="0" borderId="67" xfId="0" applyNumberFormat="1" applyFont="1" applyFill="1" applyBorder="1" applyAlignment="1" applyProtection="1">
      <alignment horizontal="left" vertical="center" wrapText="1"/>
    </xf>
    <xf numFmtId="4" fontId="40" fillId="0" borderId="68" xfId="0" applyNumberFormat="1" applyFont="1" applyFill="1" applyBorder="1" applyAlignment="1" applyProtection="1">
      <alignment horizontal="right" vertical="center" shrinkToFit="1"/>
    </xf>
    <xf numFmtId="4" fontId="40" fillId="0" borderId="62" xfId="0" applyNumberFormat="1" applyFont="1" applyFill="1" applyBorder="1" applyAlignment="1" applyProtection="1">
      <alignment horizontal="right" vertical="center" shrinkToFit="1"/>
    </xf>
    <xf numFmtId="4" fontId="40" fillId="0" borderId="65" xfId="0" applyNumberFormat="1" applyFont="1" applyFill="1" applyBorder="1" applyAlignment="1" applyProtection="1">
      <alignment horizontal="right" vertical="center" shrinkToFit="1"/>
    </xf>
    <xf numFmtId="0" fontId="30" fillId="0" borderId="61" xfId="0" applyNumberFormat="1" applyFont="1" applyFill="1" applyBorder="1" applyAlignment="1" applyProtection="1">
      <alignment horizontal="left" vertical="center" wrapText="1"/>
    </xf>
    <xf numFmtId="49" fontId="52" fillId="0" borderId="61" xfId="0" applyNumberFormat="1" applyFont="1" applyFill="1" applyBorder="1" applyAlignment="1" applyProtection="1">
      <alignment horizontal="left" vertical="top" wrapText="1"/>
    </xf>
    <xf numFmtId="0" fontId="30" fillId="0" borderId="43" xfId="0" applyNumberFormat="1" applyFont="1" applyFill="1" applyBorder="1" applyAlignment="1" applyProtection="1">
      <alignment horizontal="left" vertical="center" wrapText="1"/>
    </xf>
    <xf numFmtId="0" fontId="30" fillId="0" borderId="68" xfId="0" applyNumberFormat="1" applyFont="1" applyFill="1" applyBorder="1" applyAlignment="1" applyProtection="1">
      <alignment horizontal="left" vertical="center" wrapText="1"/>
    </xf>
    <xf numFmtId="4" fontId="20" fillId="0" borderId="65" xfId="0" applyNumberFormat="1" applyFont="1" applyFill="1" applyBorder="1" applyAlignment="1" applyProtection="1">
      <alignment vertical="center" wrapText="1"/>
    </xf>
    <xf numFmtId="49" fontId="44" fillId="0" borderId="73" xfId="0" applyNumberFormat="1" applyFont="1" applyFill="1" applyBorder="1" applyAlignment="1" applyProtection="1">
      <alignment horizontal="left" vertical="center" wrapText="1"/>
    </xf>
    <xf numFmtId="49" fontId="44" fillId="0" borderId="63" xfId="0" applyNumberFormat="1" applyFont="1" applyFill="1" applyBorder="1" applyAlignment="1" applyProtection="1">
      <alignment horizontal="left" vertical="center" wrapText="1"/>
    </xf>
    <xf numFmtId="49" fontId="44" fillId="0" borderId="43" xfId="0" applyNumberFormat="1" applyFont="1" applyFill="1" applyBorder="1" applyAlignment="1" applyProtection="1">
      <alignment horizontal="left" vertical="center" wrapText="1"/>
    </xf>
    <xf numFmtId="49" fontId="44" fillId="0" borderId="63" xfId="0" applyNumberFormat="1" applyFont="1" applyFill="1" applyBorder="1" applyAlignment="1" applyProtection="1">
      <alignment horizontal="left" vertical="center" wrapText="1"/>
    </xf>
    <xf numFmtId="49" fontId="44" fillId="0" borderId="43" xfId="0" applyNumberFormat="1" applyFont="1" applyFill="1" applyBorder="1" applyAlignment="1" applyProtection="1">
      <alignment horizontal="left" vertical="center" wrapText="1"/>
    </xf>
    <xf numFmtId="0" fontId="42" fillId="0" borderId="80" xfId="0" applyNumberFormat="1" applyFont="1" applyFill="1" applyBorder="1" applyAlignment="1" applyProtection="1">
      <alignment vertical="center" wrapText="1"/>
    </xf>
    <xf numFmtId="49" fontId="42" fillId="0" borderId="80" xfId="0" applyNumberFormat="1" applyFont="1" applyFill="1" applyBorder="1" applyAlignment="1" applyProtection="1">
      <alignment horizontal="left" vertical="center" wrapText="1"/>
    </xf>
    <xf numFmtId="0" fontId="42" fillId="0" borderId="80" xfId="0" applyNumberFormat="1" applyFont="1" applyFill="1" applyBorder="1" applyAlignment="1" applyProtection="1">
      <alignment horizontal="left" vertical="center" wrapText="1"/>
    </xf>
    <xf numFmtId="0" fontId="46" fillId="0" borderId="80" xfId="0" applyNumberFormat="1" applyFont="1" applyFill="1" applyBorder="1" applyAlignment="1" applyProtection="1">
      <alignment horizontal="left" vertical="center" wrapText="1"/>
    </xf>
    <xf numFmtId="49" fontId="46" fillId="0" borderId="80" xfId="0" applyNumberFormat="1" applyFont="1" applyFill="1" applyBorder="1" applyAlignment="1" applyProtection="1">
      <alignment horizontal="left" vertical="center" wrapText="1"/>
    </xf>
    <xf numFmtId="1" fontId="42" fillId="0" borderId="0" xfId="0" applyNumberFormat="1" applyFont="1" applyFill="1" applyBorder="1" applyAlignment="1" applyProtection="1">
      <alignment vertical="center"/>
    </xf>
    <xf numFmtId="0" fontId="42" fillId="0" borderId="0" xfId="0" applyNumberFormat="1" applyFont="1" applyFill="1" applyBorder="1" applyAlignment="1" applyProtection="1">
      <alignment horizontal="center" vertical="center" wrapText="1"/>
    </xf>
    <xf numFmtId="0" fontId="51" fillId="0" borderId="0" xfId="0" applyNumberFormat="1" applyFont="1" applyFill="1" applyBorder="1" applyAlignment="1" applyProtection="1">
      <alignment horizontal="center" vertical="center"/>
    </xf>
    <xf numFmtId="0" fontId="42" fillId="0" borderId="13" xfId="0" applyNumberFormat="1" applyFont="1" applyFill="1" applyBorder="1" applyAlignment="1" applyProtection="1">
      <alignment vertical="center"/>
    </xf>
    <xf numFmtId="1" fontId="39" fillId="0" borderId="13" xfId="0" applyNumberFormat="1" applyFont="1" applyFill="1" applyBorder="1" applyAlignment="1" applyProtection="1">
      <alignment horizontal="center" vertical="center" wrapText="1"/>
    </xf>
    <xf numFmtId="0" fontId="39" fillId="5" borderId="13" xfId="0" applyNumberFormat="1" applyFont="1" applyFill="1" applyBorder="1" applyAlignment="1" applyProtection="1">
      <alignment horizontal="center" vertical="center" wrapText="1"/>
    </xf>
    <xf numFmtId="49" fontId="39" fillId="5" borderId="13" xfId="0" applyNumberFormat="1" applyFont="1" applyFill="1" applyBorder="1" applyAlignment="1" applyProtection="1">
      <alignment horizontal="center" vertical="center" wrapText="1"/>
    </xf>
    <xf numFmtId="0" fontId="42" fillId="5" borderId="13" xfId="0" applyNumberFormat="1" applyFont="1" applyFill="1" applyBorder="1" applyAlignment="1" applyProtection="1">
      <alignment vertical="center"/>
    </xf>
    <xf numFmtId="1" fontId="42" fillId="5" borderId="13" xfId="0" applyNumberFormat="1" applyFont="1" applyFill="1" applyBorder="1" applyAlignment="1" applyProtection="1">
      <alignment vertical="center"/>
    </xf>
    <xf numFmtId="49" fontId="42" fillId="5" borderId="13" xfId="0" applyNumberFormat="1" applyFont="1" applyFill="1" applyBorder="1" applyAlignment="1" applyProtection="1">
      <alignment vertical="center"/>
    </xf>
    <xf numFmtId="165" fontId="42" fillId="5" borderId="13" xfId="0" applyNumberFormat="1" applyFont="1" applyFill="1" applyBorder="1" applyAlignment="1" applyProtection="1">
      <alignment vertical="center"/>
    </xf>
    <xf numFmtId="0" fontId="42" fillId="0" borderId="13" xfId="0" applyNumberFormat="1" applyFont="1" applyFill="1" applyBorder="1" applyAlignment="1" applyProtection="1">
      <alignment vertical="center" wrapText="1"/>
    </xf>
    <xf numFmtId="1" fontId="58" fillId="0" borderId="78" xfId="0" applyNumberFormat="1" applyFont="1" applyFill="1" applyBorder="1" applyAlignment="1" applyProtection="1">
      <alignment horizontal="center" vertical="center"/>
    </xf>
    <xf numFmtId="0" fontId="57" fillId="0" borderId="79" xfId="0" applyNumberFormat="1" applyFont="1" applyFill="1" applyBorder="1" applyAlignment="1" applyProtection="1">
      <alignment horizontal="center" vertical="center" wrapText="1"/>
    </xf>
    <xf numFmtId="0" fontId="32" fillId="0" borderId="80" xfId="0" applyNumberFormat="1" applyFont="1" applyFill="1" applyBorder="1" applyAlignment="1" applyProtection="1">
      <alignment vertical="center" wrapText="1"/>
    </xf>
    <xf numFmtId="0" fontId="42" fillId="0" borderId="81" xfId="0" applyNumberFormat="1" applyFont="1" applyFill="1" applyBorder="1" applyAlignment="1" applyProtection="1">
      <alignment vertical="center"/>
    </xf>
    <xf numFmtId="0" fontId="42" fillId="0" borderId="0" xfId="0" applyNumberFormat="1" applyFont="1" applyFill="1" applyBorder="1" applyAlignment="1" applyProtection="1">
      <alignment vertical="center" wrapText="1"/>
    </xf>
    <xf numFmtId="0" fontId="42" fillId="0" borderId="85" xfId="0" applyNumberFormat="1" applyFont="1" applyFill="1" applyBorder="1" applyAlignment="1" applyProtection="1">
      <alignment vertical="center"/>
    </xf>
    <xf numFmtId="0" fontId="42" fillId="0" borderId="71" xfId="0" applyNumberFormat="1" applyFont="1" applyFill="1" applyBorder="1" applyAlignment="1" applyProtection="1">
      <alignment vertical="center"/>
    </xf>
    <xf numFmtId="0" fontId="42" fillId="0" borderId="86" xfId="0" applyNumberFormat="1" applyFont="1" applyFill="1" applyBorder="1" applyAlignment="1" applyProtection="1">
      <alignment vertical="center"/>
    </xf>
    <xf numFmtId="0" fontId="37" fillId="0" borderId="0" xfId="0" applyNumberFormat="1" applyFont="1" applyFill="1" applyBorder="1" applyProtection="1"/>
    <xf numFmtId="3" fontId="42" fillId="0" borderId="0" xfId="0" applyNumberFormat="1" applyFont="1" applyFill="1" applyBorder="1" applyAlignment="1" applyProtection="1">
      <alignment vertical="center"/>
    </xf>
    <xf numFmtId="2" fontId="42" fillId="0" borderId="0" xfId="0" applyNumberFormat="1" applyFont="1" applyFill="1" applyBorder="1" applyAlignment="1" applyProtection="1">
      <alignment vertical="center"/>
    </xf>
    <xf numFmtId="1" fontId="42" fillId="0" borderId="0" xfId="0" applyNumberFormat="1" applyFont="1" applyFill="1" applyBorder="1" applyAlignment="1" applyProtection="1">
      <alignment vertical="center"/>
    </xf>
    <xf numFmtId="3" fontId="42" fillId="0" borderId="0" xfId="0" applyNumberFormat="1" applyFont="1" applyFill="1" applyBorder="1" applyAlignment="1" applyProtection="1">
      <alignment vertical="center" wrapText="1"/>
    </xf>
    <xf numFmtId="0" fontId="51" fillId="0" borderId="28" xfId="0" applyNumberFormat="1" applyFont="1" applyFill="1" applyBorder="1" applyAlignment="1" applyProtection="1">
      <alignment horizontal="center" vertical="center"/>
    </xf>
    <xf numFmtId="0" fontId="42" fillId="0" borderId="28" xfId="0" applyNumberFormat="1" applyFont="1" applyFill="1" applyBorder="1" applyAlignment="1" applyProtection="1">
      <alignment vertical="center"/>
    </xf>
    <xf numFmtId="3" fontId="42" fillId="0" borderId="28" xfId="0" applyNumberFormat="1" applyFont="1" applyFill="1" applyBorder="1" applyAlignment="1" applyProtection="1">
      <alignment vertical="center"/>
    </xf>
    <xf numFmtId="1" fontId="42" fillId="0" borderId="28" xfId="0" applyNumberFormat="1" applyFont="1" applyFill="1" applyBorder="1" applyAlignment="1" applyProtection="1">
      <alignment vertical="center"/>
    </xf>
    <xf numFmtId="0" fontId="37" fillId="0" borderId="0" xfId="0" applyNumberFormat="1" applyFont="1" applyFill="1" applyBorder="1" applyProtection="1"/>
    <xf numFmtId="3" fontId="42" fillId="0" borderId="28" xfId="0" applyNumberFormat="1" applyFont="1" applyFill="1" applyBorder="1" applyAlignment="1" applyProtection="1">
      <alignment vertical="center" wrapText="1"/>
    </xf>
    <xf numFmtId="1" fontId="58" fillId="0" borderId="87" xfId="0" applyNumberFormat="1" applyFont="1" applyFill="1" applyBorder="1" applyAlignment="1" applyProtection="1">
      <alignment horizontal="center" vertical="center"/>
    </xf>
    <xf numFmtId="0" fontId="43" fillId="0" borderId="88" xfId="0" applyNumberFormat="1" applyFont="1" applyFill="1" applyBorder="1" applyAlignment="1" applyProtection="1">
      <alignment horizontal="center" vertical="center" wrapText="1"/>
    </xf>
    <xf numFmtId="0" fontId="42" fillId="0" borderId="89" xfId="0" applyNumberFormat="1" applyFont="1" applyFill="1" applyBorder="1" applyAlignment="1" applyProtection="1">
      <alignment vertical="center" wrapText="1"/>
    </xf>
    <xf numFmtId="0" fontId="32" fillId="9" borderId="13" xfId="0" applyNumberFormat="1" applyFont="1" applyFill="1" applyBorder="1" applyAlignment="1" applyProtection="1">
      <alignment vertical="center" wrapText="1"/>
    </xf>
    <xf numFmtId="166" fontId="64" fillId="0" borderId="74" xfId="0" applyNumberFormat="1" applyFont="1" applyFill="1" applyBorder="1" applyAlignment="1" applyProtection="1">
      <alignment horizontal="center" vertical="center"/>
    </xf>
    <xf numFmtId="0" fontId="64" fillId="0" borderId="74" xfId="0" applyNumberFormat="1" applyFont="1" applyFill="1" applyBorder="1" applyAlignment="1" applyProtection="1">
      <alignment horizontal="left" vertical="top" wrapText="1"/>
    </xf>
    <xf numFmtId="3" fontId="64" fillId="0" borderId="74" xfId="0" applyNumberFormat="1" applyFont="1" applyFill="1" applyBorder="1" applyAlignment="1" applyProtection="1">
      <alignment horizontal="right" vertical="top"/>
    </xf>
    <xf numFmtId="0" fontId="28" fillId="0" borderId="74" xfId="0" applyNumberFormat="1" applyFont="1" applyFill="1" applyBorder="1" applyProtection="1"/>
    <xf numFmtId="0" fontId="28" fillId="0" borderId="74" xfId="0" applyNumberFormat="1" applyFont="1" applyFill="1" applyBorder="1" applyAlignment="1" applyProtection="1">
      <alignment vertical="center"/>
    </xf>
    <xf numFmtId="166" fontId="6" fillId="0" borderId="39" xfId="0" applyNumberFormat="1" applyFont="1" applyFill="1" applyBorder="1" applyAlignment="1" applyProtection="1">
      <alignment horizontal="center" vertical="center"/>
    </xf>
    <xf numFmtId="166" fontId="6" fillId="0" borderId="45" xfId="0" applyNumberFormat="1" applyFont="1" applyFill="1" applyBorder="1" applyAlignment="1" applyProtection="1">
      <alignment horizontal="center" vertical="center"/>
    </xf>
    <xf numFmtId="166" fontId="6" fillId="0" borderId="50" xfId="0" applyNumberFormat="1" applyFont="1" applyFill="1" applyBorder="1" applyAlignment="1" applyProtection="1">
      <alignment horizontal="center" vertical="center"/>
    </xf>
    <xf numFmtId="0" fontId="67" fillId="8" borderId="96" xfId="0" applyNumberFormat="1" applyFont="1" applyFill="1" applyBorder="1" applyAlignment="1" applyProtection="1">
      <alignment horizontal="center" vertical="center" wrapText="1"/>
      <protection hidden="1"/>
    </xf>
    <xf numFmtId="0" fontId="67" fillId="8" borderId="95" xfId="6" applyNumberFormat="1" applyFont="1" applyFill="1" applyBorder="1" applyAlignment="1" applyProtection="1">
      <alignment horizontal="center" vertical="center"/>
      <protection hidden="1"/>
    </xf>
    <xf numFmtId="0" fontId="67" fillId="8" borderId="95" xfId="0" applyNumberFormat="1" applyFont="1" applyFill="1" applyBorder="1" applyAlignment="1" applyProtection="1">
      <alignment horizontal="center" vertical="center" wrapText="1"/>
      <protection hidden="1"/>
    </xf>
    <xf numFmtId="0" fontId="67" fillId="8" borderId="94" xfId="0" applyNumberFormat="1" applyFont="1" applyFill="1" applyBorder="1" applyAlignment="1" applyProtection="1">
      <alignment horizontal="center" vertical="center" wrapText="1"/>
      <protection hidden="1"/>
    </xf>
    <xf numFmtId="1" fontId="68" fillId="3" borderId="33" xfId="0" applyNumberFormat="1" applyFont="1" applyFill="1" applyBorder="1" applyAlignment="1" applyProtection="1">
      <alignment horizontal="center" vertical="center" wrapText="1"/>
    </xf>
    <xf numFmtId="1" fontId="68" fillId="3" borderId="36" xfId="0" applyNumberFormat="1" applyFont="1" applyFill="1" applyBorder="1" applyAlignment="1" applyProtection="1">
      <alignment horizontal="center" vertical="center" wrapText="1"/>
    </xf>
    <xf numFmtId="49" fontId="69" fillId="3" borderId="35" xfId="0" applyNumberFormat="1" applyFont="1" applyFill="1" applyBorder="1" applyAlignment="1" applyProtection="1">
      <alignment horizontal="center" vertical="center" wrapText="1"/>
    </xf>
    <xf numFmtId="1" fontId="68" fillId="3" borderId="36" xfId="0" applyNumberFormat="1" applyFont="1" applyFill="1" applyBorder="1" applyAlignment="1" applyProtection="1">
      <alignment horizontal="center" vertical="center"/>
    </xf>
    <xf numFmtId="1" fontId="68" fillId="3" borderId="97" xfId="0" applyNumberFormat="1" applyFont="1" applyFill="1" applyBorder="1" applyAlignment="1" applyProtection="1">
      <alignment horizontal="center" vertical="center"/>
    </xf>
    <xf numFmtId="0" fontId="67" fillId="8" borderId="94" xfId="6" applyNumberFormat="1" applyFont="1" applyFill="1" applyBorder="1" applyAlignment="1" applyProtection="1">
      <alignment horizontal="center" vertical="center"/>
    </xf>
    <xf numFmtId="0" fontId="44" fillId="0" borderId="38" xfId="0" applyNumberFormat="1" applyFont="1" applyFill="1" applyBorder="1" applyAlignment="1" applyProtection="1">
      <alignment horizontal="center" vertical="center" wrapText="1"/>
    </xf>
    <xf numFmtId="49" fontId="41" fillId="0" borderId="57" xfId="0" applyNumberFormat="1" applyFont="1" applyFill="1" applyBorder="1" applyAlignment="1" applyProtection="1">
      <alignment horizontal="center" vertical="center" wrapText="1"/>
    </xf>
    <xf numFmtId="0" fontId="44" fillId="0" borderId="56" xfId="0" applyNumberFormat="1" applyFont="1" applyFill="1" applyBorder="1" applyAlignment="1" applyProtection="1">
      <alignment horizontal="center" vertical="center" wrapText="1"/>
    </xf>
    <xf numFmtId="0" fontId="52" fillId="0" borderId="33" xfId="0" applyNumberFormat="1" applyFont="1" applyFill="1" applyBorder="1" applyAlignment="1" applyProtection="1">
      <alignment horizontal="center" vertical="center" wrapText="1"/>
    </xf>
    <xf numFmtId="0" fontId="52" fillId="0" borderId="36" xfId="0" applyNumberFormat="1" applyFont="1" applyFill="1" applyBorder="1" applyAlignment="1" applyProtection="1">
      <alignment horizontal="center" vertical="center"/>
    </xf>
    <xf numFmtId="49" fontId="52" fillId="0" borderId="57" xfId="0" applyNumberFormat="1" applyFont="1" applyFill="1" applyBorder="1" applyAlignment="1" applyProtection="1">
      <alignment horizontal="center" vertical="center" wrapText="1"/>
    </xf>
    <xf numFmtId="0" fontId="44" fillId="0" borderId="33" xfId="0" applyNumberFormat="1" applyFont="1" applyFill="1" applyBorder="1" applyAlignment="1" applyProtection="1">
      <alignment horizontal="center" vertical="center" wrapText="1"/>
    </xf>
    <xf numFmtId="0" fontId="44" fillId="0" borderId="36" xfId="0" applyNumberFormat="1" applyFont="1" applyFill="1" applyBorder="1" applyAlignment="1" applyProtection="1">
      <alignment horizontal="center" vertical="center" wrapText="1"/>
    </xf>
    <xf numFmtId="49" fontId="52" fillId="0" borderId="109" xfId="0" applyNumberFormat="1" applyFont="1" applyFill="1" applyBorder="1" applyAlignment="1" applyProtection="1">
      <alignment horizontal="left" vertical="top" wrapText="1"/>
    </xf>
    <xf numFmtId="49" fontId="52" fillId="0" borderId="43" xfId="0" applyNumberFormat="1" applyFont="1" applyFill="1" applyBorder="1" applyAlignment="1" applyProtection="1">
      <alignment horizontal="left" vertical="center" wrapText="1"/>
    </xf>
    <xf numFmtId="49" fontId="44" fillId="0" borderId="61" xfId="0" applyNumberFormat="1" applyFont="1" applyFill="1" applyBorder="1" applyAlignment="1" applyProtection="1">
      <alignment horizontal="left" vertical="center" wrapText="1"/>
    </xf>
    <xf numFmtId="0" fontId="46" fillId="0" borderId="80" xfId="0" applyNumberFormat="1" applyFont="1" applyFill="1" applyBorder="1" applyAlignment="1" applyProtection="1">
      <alignment vertical="center" wrapText="1"/>
    </xf>
    <xf numFmtId="4" fontId="30" fillId="0" borderId="0" xfId="0" applyNumberFormat="1" applyFont="1" applyFill="1" applyBorder="1" applyAlignment="1" applyProtection="1">
      <alignment vertical="center"/>
    </xf>
    <xf numFmtId="164" fontId="20" fillId="0" borderId="43" xfId="1" applyNumberFormat="1" applyFont="1" applyFill="1" applyBorder="1" applyAlignment="1" applyProtection="1">
      <alignment horizontal="right" vertical="top" shrinkToFit="1"/>
    </xf>
    <xf numFmtId="164" fontId="20" fillId="0" borderId="98" xfId="1" applyNumberFormat="1" applyFont="1" applyFill="1" applyBorder="1" applyAlignment="1" applyProtection="1">
      <alignment horizontal="right" vertical="top" shrinkToFit="1"/>
    </xf>
    <xf numFmtId="164" fontId="20" fillId="0" borderId="99" xfId="1" applyNumberFormat="1" applyFont="1" applyFill="1" applyBorder="1" applyAlignment="1" applyProtection="1">
      <alignment horizontal="right" vertical="top" shrinkToFit="1"/>
    </xf>
    <xf numFmtId="164" fontId="20" fillId="0" borderId="100" xfId="1" applyNumberFormat="1" applyFont="1" applyFill="1" applyBorder="1" applyAlignment="1" applyProtection="1">
      <alignment horizontal="right" vertical="top" shrinkToFit="1"/>
    </xf>
    <xf numFmtId="164" fontId="20" fillId="0" borderId="101" xfId="1" applyNumberFormat="1" applyFont="1" applyFill="1" applyBorder="1" applyAlignment="1" applyProtection="1">
      <alignment horizontal="right" vertical="top" shrinkToFit="1"/>
    </xf>
    <xf numFmtId="164" fontId="20" fillId="0" borderId="102" xfId="1" applyNumberFormat="1" applyFont="1" applyFill="1" applyBorder="1" applyAlignment="1" applyProtection="1">
      <alignment horizontal="right" vertical="top" shrinkToFit="1"/>
    </xf>
    <xf numFmtId="164" fontId="20" fillId="0" borderId="105" xfId="1" applyNumberFormat="1" applyFont="1" applyFill="1" applyBorder="1" applyAlignment="1" applyProtection="1">
      <alignment horizontal="right" vertical="top" shrinkToFit="1"/>
    </xf>
    <xf numFmtId="164" fontId="20" fillId="0" borderId="106" xfId="1" applyNumberFormat="1" applyFont="1" applyFill="1" applyBorder="1" applyAlignment="1" applyProtection="1">
      <alignment horizontal="right" vertical="top" shrinkToFit="1"/>
    </xf>
    <xf numFmtId="164" fontId="20" fillId="0" borderId="103" xfId="1" applyNumberFormat="1" applyFont="1" applyFill="1" applyBorder="1" applyAlignment="1" applyProtection="1">
      <alignment horizontal="right" vertical="top" shrinkToFit="1"/>
    </xf>
    <xf numFmtId="164" fontId="20" fillId="0" borderId="104" xfId="1" applyNumberFormat="1" applyFont="1" applyFill="1" applyBorder="1" applyAlignment="1" applyProtection="1">
      <alignment horizontal="right" vertical="top" shrinkToFit="1"/>
    </xf>
    <xf numFmtId="164" fontId="20" fillId="0" borderId="107" xfId="1" applyNumberFormat="1" applyFont="1" applyFill="1" applyBorder="1" applyAlignment="1" applyProtection="1">
      <alignment horizontal="right" vertical="top" shrinkToFit="1"/>
    </xf>
    <xf numFmtId="164" fontId="20" fillId="0" borderId="108" xfId="1" applyNumberFormat="1" applyFont="1" applyFill="1" applyBorder="1" applyAlignment="1" applyProtection="1">
      <alignment horizontal="right" vertical="top" shrinkToFit="1"/>
    </xf>
    <xf numFmtId="49" fontId="41" fillId="0" borderId="61" xfId="0" applyNumberFormat="1" applyFont="1" applyFill="1" applyBorder="1" applyAlignment="1" applyProtection="1">
      <alignment horizontal="left" wrapText="1"/>
    </xf>
    <xf numFmtId="49" fontId="41" fillId="0" borderId="43" xfId="0" applyNumberFormat="1" applyFont="1" applyFill="1" applyBorder="1" applyAlignment="1" applyProtection="1">
      <alignment horizontal="left" wrapText="1"/>
    </xf>
    <xf numFmtId="49" fontId="41" fillId="0" borderId="68" xfId="0" applyNumberFormat="1" applyFont="1" applyFill="1" applyBorder="1" applyAlignment="1" applyProtection="1">
      <alignment horizontal="left" wrapText="1"/>
    </xf>
    <xf numFmtId="49" fontId="41" fillId="0" borderId="61" xfId="0" applyNumberFormat="1" applyFont="1" applyFill="1" applyBorder="1" applyAlignment="1" applyProtection="1">
      <alignment horizontal="left" vertical="center" wrapText="1"/>
    </xf>
    <xf numFmtId="49" fontId="41" fillId="0" borderId="43" xfId="0" applyNumberFormat="1" applyFont="1" applyFill="1" applyBorder="1" applyAlignment="1" applyProtection="1">
      <alignment horizontal="left" vertical="center" wrapText="1"/>
    </xf>
    <xf numFmtId="49" fontId="41" fillId="0" borderId="43" xfId="0" applyNumberFormat="1" applyFont="1" applyFill="1" applyBorder="1" applyAlignment="1" applyProtection="1">
      <alignment horizontal="left" vertical="center" wrapText="1"/>
    </xf>
    <xf numFmtId="49" fontId="41" fillId="0" borderId="68" xfId="0" applyNumberFormat="1" applyFont="1" applyFill="1" applyBorder="1" applyAlignment="1" applyProtection="1">
      <alignment horizontal="left" vertical="center" wrapText="1"/>
    </xf>
    <xf numFmtId="0" fontId="31" fillId="0" borderId="0" xfId="0" applyNumberFormat="1" applyFont="1" applyFill="1" applyBorder="1" applyAlignment="1" applyProtection="1">
      <alignment horizontal="left" vertical="center"/>
    </xf>
    <xf numFmtId="0" fontId="45" fillId="0" borderId="0" xfId="0" applyNumberFormat="1" applyFont="1" applyFill="1" applyBorder="1" applyAlignment="1" applyProtection="1">
      <alignment horizontal="left"/>
    </xf>
    <xf numFmtId="0" fontId="67" fillId="8" borderId="95" xfId="6" applyNumberFormat="1" applyFont="1" applyFill="1" applyBorder="1" applyAlignment="1" applyProtection="1">
      <alignment horizontal="center" vertical="center" wrapText="1"/>
      <protection hidden="1"/>
    </xf>
    <xf numFmtId="49" fontId="31" fillId="0" borderId="61" xfId="0" applyNumberFormat="1" applyFont="1" applyFill="1" applyBorder="1" applyAlignment="1" applyProtection="1">
      <alignment horizontal="left" vertical="center" wrapText="1"/>
    </xf>
    <xf numFmtId="49" fontId="31" fillId="0" borderId="43" xfId="0" applyNumberFormat="1" applyFont="1" applyFill="1" applyBorder="1" applyAlignment="1" applyProtection="1">
      <alignment horizontal="left" vertical="center" wrapText="1" shrinkToFit="1"/>
    </xf>
    <xf numFmtId="49" fontId="44" fillId="0" borderId="68" xfId="0" applyNumberFormat="1" applyFont="1" applyFill="1" applyBorder="1" applyAlignment="1" applyProtection="1">
      <alignment horizontal="left" vertical="center" wrapText="1"/>
    </xf>
    <xf numFmtId="49" fontId="17"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49" fontId="17"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44" fillId="0" borderId="36"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21"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44" fillId="0" borderId="33" xfId="0" applyNumberFormat="1" applyFont="1" applyFill="1" applyBorder="1" applyAlignment="1" applyProtection="1">
      <alignment horizontal="left" vertical="center" wrapText="1"/>
    </xf>
    <xf numFmtId="0" fontId="21"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44" fillId="0" borderId="43" xfId="0" applyNumberFormat="1" applyFont="1" applyFill="1" applyBorder="1" applyAlignment="1" applyProtection="1">
      <alignment horizontal="left" vertical="center" wrapText="1" shrinkToFit="1"/>
    </xf>
    <xf numFmtId="0" fontId="17" fillId="0" borderId="0" xfId="0" applyNumberFormat="1" applyFont="1" applyFill="1" applyBorder="1" applyAlignment="1" applyProtection="1">
      <alignment horizontal="left" vertical="center" wrapText="1"/>
    </xf>
    <xf numFmtId="49" fontId="23" fillId="0" borderId="0" xfId="0" applyNumberFormat="1" applyFont="1" applyFill="1" applyBorder="1" applyAlignment="1" applyProtection="1">
      <alignment horizontal="left" vertical="center" wrapText="1"/>
    </xf>
    <xf numFmtId="49" fontId="17"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30" fillId="0" borderId="73" xfId="0" applyNumberFormat="1" applyFont="1" applyFill="1" applyBorder="1" applyAlignment="1" applyProtection="1">
      <alignment horizontal="left" vertical="center" wrapText="1"/>
    </xf>
    <xf numFmtId="0" fontId="30" fillId="0" borderId="63" xfId="0" applyNumberFormat="1" applyFont="1" applyFill="1" applyBorder="1" applyAlignment="1" applyProtection="1">
      <alignment horizontal="left" vertical="center" wrapText="1"/>
    </xf>
    <xf numFmtId="0" fontId="30" fillId="0" borderId="67" xfId="0" applyNumberFormat="1" applyFont="1" applyFill="1" applyBorder="1" applyAlignment="1" applyProtection="1">
      <alignment horizontal="left" vertical="center" wrapText="1"/>
    </xf>
    <xf numFmtId="0" fontId="31" fillId="0" borderId="0" xfId="0" applyNumberFormat="1" applyFont="1" applyFill="1" applyBorder="1" applyAlignment="1" applyProtection="1">
      <alignment horizontal="left" vertical="center" wrapText="1"/>
    </xf>
    <xf numFmtId="49" fontId="50" fillId="0" borderId="0" xfId="0" applyNumberFormat="1" applyFont="1" applyFill="1" applyBorder="1" applyAlignment="1" applyProtection="1">
      <alignment horizontal="left"/>
    </xf>
    <xf numFmtId="0" fontId="45" fillId="0" borderId="0" xfId="0" applyNumberFormat="1" applyFont="1" applyFill="1" applyBorder="1" applyAlignment="1" applyProtection="1">
      <alignment horizontal="left" wrapText="1"/>
    </xf>
    <xf numFmtId="0" fontId="41" fillId="6" borderId="60" xfId="0" applyNumberFormat="1" applyFont="1" applyFill="1" applyBorder="1" applyAlignment="1" applyProtection="1">
      <alignment horizontal="left" vertical="center" wrapText="1"/>
    </xf>
    <xf numFmtId="0" fontId="30" fillId="0" borderId="0" xfId="0" applyNumberFormat="1" applyFont="1" applyFill="1" applyBorder="1" applyAlignment="1" applyProtection="1">
      <alignment horizontal="left" vertical="center"/>
    </xf>
    <xf numFmtId="49" fontId="30" fillId="0" borderId="0" xfId="0" applyNumberFormat="1" applyFont="1" applyFill="1" applyBorder="1" applyAlignment="1" applyProtection="1">
      <alignment horizontal="left" vertical="center"/>
    </xf>
    <xf numFmtId="0" fontId="30" fillId="0" borderId="0" xfId="0" applyNumberFormat="1" applyFont="1" applyFill="1" applyBorder="1" applyAlignment="1" applyProtection="1">
      <alignment horizontal="left"/>
    </xf>
    <xf numFmtId="49" fontId="30" fillId="0" borderId="0" xfId="0" applyNumberFormat="1" applyFont="1" applyFill="1" applyBorder="1" applyAlignment="1" applyProtection="1">
      <alignment horizontal="left"/>
    </xf>
    <xf numFmtId="0" fontId="34" fillId="6" borderId="60" xfId="0" applyNumberFormat="1" applyFont="1" applyFill="1" applyBorder="1" applyAlignment="1" applyProtection="1">
      <alignment horizontal="left" vertical="center" wrapText="1"/>
    </xf>
    <xf numFmtId="49" fontId="41" fillId="0" borderId="35" xfId="0" applyNumberFormat="1" applyFont="1" applyFill="1" applyBorder="1" applyAlignment="1" applyProtection="1">
      <alignment horizontal="left" vertical="center" wrapText="1"/>
    </xf>
    <xf numFmtId="49" fontId="41" fillId="0" borderId="0" xfId="0" applyNumberFormat="1" applyFont="1" applyFill="1" applyBorder="1" applyAlignment="1" applyProtection="1">
      <alignment horizontal="left" vertical="center"/>
    </xf>
    <xf numFmtId="0" fontId="45" fillId="0" borderId="0" xfId="0" applyNumberFormat="1" applyFont="1" applyFill="1" applyBorder="1" applyAlignment="1" applyProtection="1">
      <alignment horizontal="center" vertical="center"/>
    </xf>
    <xf numFmtId="0" fontId="31" fillId="0" borderId="74" xfId="0" applyNumberFormat="1" applyFont="1" applyFill="1" applyBorder="1" applyAlignment="1" applyProtection="1">
      <alignment horizontal="center" vertical="center"/>
    </xf>
    <xf numFmtId="0" fontId="45" fillId="0" borderId="74" xfId="0" applyNumberFormat="1" applyFont="1" applyFill="1" applyBorder="1" applyAlignment="1" applyProtection="1">
      <alignment horizontal="center" vertical="center"/>
    </xf>
    <xf numFmtId="0" fontId="45" fillId="0" borderId="0" xfId="0" applyNumberFormat="1" applyFont="1" applyFill="1" applyBorder="1" applyAlignment="1" applyProtection="1">
      <alignment horizontal="center" vertical="center"/>
    </xf>
    <xf numFmtId="0" fontId="30" fillId="0" borderId="0" xfId="0" applyNumberFormat="1" applyFont="1" applyFill="1" applyBorder="1" applyAlignment="1" applyProtection="1">
      <alignment horizontal="center" vertical="center"/>
    </xf>
    <xf numFmtId="0" fontId="52" fillId="0" borderId="36" xfId="0" applyNumberFormat="1" applyFont="1" applyFill="1" applyBorder="1" applyAlignment="1" applyProtection="1">
      <alignment horizontal="center" vertical="center" wrapText="1"/>
    </xf>
    <xf numFmtId="0" fontId="52" fillId="0" borderId="37" xfId="0" applyNumberFormat="1" applyFont="1" applyFill="1" applyBorder="1" applyAlignment="1" applyProtection="1">
      <alignment horizontal="center" vertical="center" wrapText="1"/>
    </xf>
    <xf numFmtId="49" fontId="30" fillId="0" borderId="110" xfId="0" applyNumberFormat="1" applyFont="1" applyFill="1" applyBorder="1" applyAlignment="1" applyProtection="1">
      <alignment horizontal="left" vertical="center" wrapText="1"/>
    </xf>
    <xf numFmtId="49" fontId="30" fillId="0" borderId="111" xfId="0" applyNumberFormat="1" applyFont="1" applyFill="1" applyBorder="1" applyAlignment="1" applyProtection="1">
      <alignment horizontal="left" vertical="center" wrapText="1"/>
    </xf>
    <xf numFmtId="49" fontId="52" fillId="0" borderId="111" xfId="0" applyNumberFormat="1" applyFont="1" applyFill="1" applyBorder="1" applyAlignment="1" applyProtection="1">
      <alignment horizontal="left" vertical="top" wrapText="1"/>
    </xf>
    <xf numFmtId="4" fontId="56" fillId="0" borderId="111" xfId="0" applyNumberFormat="1" applyFont="1" applyFill="1" applyBorder="1" applyAlignment="1" applyProtection="1">
      <alignment horizontal="right" vertical="center" shrinkToFit="1"/>
    </xf>
    <xf numFmtId="167" fontId="46" fillId="0" borderId="112" xfId="0" applyNumberFormat="1" applyFont="1" applyFill="1" applyBorder="1" applyAlignment="1" applyProtection="1">
      <alignment horizontal="right" vertical="center"/>
    </xf>
    <xf numFmtId="49" fontId="30" fillId="0" borderId="43" xfId="0" applyNumberFormat="1" applyFont="1" applyFill="1" applyBorder="1" applyAlignment="1" applyProtection="1">
      <alignment horizontal="left" vertical="center" wrapText="1" shrinkToFit="1"/>
    </xf>
    <xf numFmtId="49" fontId="31" fillId="0" borderId="43" xfId="0" applyNumberFormat="1" applyFont="1" applyFill="1" applyBorder="1" applyAlignment="1" applyProtection="1">
      <alignment horizontal="left" vertical="center" wrapText="1" shrinkToFit="1"/>
    </xf>
    <xf numFmtId="49" fontId="31" fillId="0" borderId="68" xfId="0" applyNumberFormat="1" applyFont="1" applyFill="1" applyBorder="1" applyAlignment="1" applyProtection="1">
      <alignment horizontal="left" vertical="center" wrapText="1"/>
    </xf>
    <xf numFmtId="0" fontId="45" fillId="0" borderId="0" xfId="0" applyNumberFormat="1" applyFont="1" applyFill="1" applyBorder="1" applyAlignment="1" applyProtection="1">
      <alignment horizontal="left" vertical="center" wrapText="1"/>
    </xf>
    <xf numFmtId="49" fontId="30" fillId="0" borderId="68" xfId="0" applyNumberFormat="1" applyFont="1" applyFill="1" applyBorder="1" applyAlignment="1" applyProtection="1">
      <alignment horizontal="left" vertical="center" wrapText="1" shrinkToFit="1"/>
    </xf>
    <xf numFmtId="0" fontId="30" fillId="0" borderId="0" xfId="0" applyNumberFormat="1" applyFont="1" applyFill="1" applyBorder="1" applyAlignment="1" applyProtection="1">
      <alignment horizontal="left" vertical="center" wrapText="1"/>
    </xf>
    <xf numFmtId="0" fontId="30" fillId="0" borderId="0" xfId="0" applyNumberFormat="1" applyFont="1" applyFill="1" applyBorder="1" applyAlignment="1" applyProtection="1">
      <alignment horizontal="left" wrapText="1"/>
    </xf>
    <xf numFmtId="0" fontId="31"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31" fillId="10" borderId="74" xfId="0" applyNumberFormat="1" applyFont="1" applyFill="1" applyBorder="1" applyAlignment="1" applyProtection="1">
      <alignment horizontal="center" vertical="center"/>
    </xf>
    <xf numFmtId="0" fontId="45" fillId="10" borderId="74" xfId="0" applyNumberFormat="1" applyFont="1" applyFill="1" applyBorder="1" applyAlignment="1" applyProtection="1">
      <alignment horizontal="center" vertical="center"/>
    </xf>
    <xf numFmtId="4" fontId="42" fillId="0" borderId="43" xfId="0" applyNumberFormat="1" applyFont="1" applyFill="1" applyBorder="1" applyAlignment="1" applyProtection="1">
      <alignment horizontal="right" vertical="top" shrinkToFit="1"/>
      <protection locked="0"/>
    </xf>
    <xf numFmtId="4" fontId="42" fillId="0" borderId="68" xfId="0" applyNumberFormat="1" applyFont="1" applyFill="1" applyBorder="1" applyAlignment="1" applyProtection="1">
      <alignment horizontal="right" vertical="top" shrinkToFit="1"/>
      <protection locked="0"/>
    </xf>
    <xf numFmtId="4" fontId="42" fillId="0" borderId="62" xfId="0" applyNumberFormat="1" applyFont="1" applyFill="1" applyBorder="1" applyAlignment="1" applyProtection="1">
      <alignment horizontal="right" vertical="top" shrinkToFit="1"/>
      <protection locked="0"/>
    </xf>
    <xf numFmtId="4" fontId="42" fillId="0" borderId="65" xfId="0" applyNumberFormat="1" applyFont="1" applyFill="1" applyBorder="1" applyAlignment="1" applyProtection="1">
      <alignment horizontal="right" vertical="top" shrinkToFit="1"/>
      <protection locked="0"/>
    </xf>
    <xf numFmtId="4" fontId="42" fillId="0" borderId="70" xfId="0" applyNumberFormat="1" applyFont="1" applyFill="1" applyBorder="1" applyAlignment="1" applyProtection="1">
      <alignment horizontal="right" vertical="top" shrinkToFit="1"/>
      <protection locked="0"/>
    </xf>
    <xf numFmtId="4" fontId="46" fillId="0" borderId="43" xfId="0" applyNumberFormat="1" applyFont="1" applyFill="1" applyBorder="1" applyAlignment="1" applyProtection="1">
      <alignment horizontal="right" vertical="center" shrinkToFit="1"/>
      <protection locked="0"/>
    </xf>
    <xf numFmtId="4" fontId="46" fillId="0" borderId="68" xfId="0" applyNumberFormat="1" applyFont="1" applyFill="1" applyBorder="1" applyAlignment="1" applyProtection="1">
      <alignment horizontal="right" vertical="center" shrinkToFit="1"/>
      <protection locked="0"/>
    </xf>
    <xf numFmtId="4" fontId="42" fillId="0" borderId="43" xfId="0" applyNumberFormat="1" applyFont="1" applyFill="1" applyBorder="1" applyAlignment="1" applyProtection="1">
      <alignment horizontal="right" vertical="center" shrinkToFit="1"/>
      <protection locked="0"/>
    </xf>
    <xf numFmtId="4" fontId="42" fillId="0" borderId="65" xfId="0" applyNumberFormat="1" applyFont="1" applyFill="1" applyBorder="1" applyAlignment="1" applyProtection="1">
      <alignment horizontal="right" vertical="center" shrinkToFit="1"/>
      <protection locked="0"/>
    </xf>
    <xf numFmtId="4" fontId="40" fillId="0" borderId="43" xfId="0" applyNumberFormat="1" applyFont="1" applyFill="1" applyBorder="1" applyAlignment="1" applyProtection="1">
      <alignment horizontal="right" vertical="center" shrinkToFit="1"/>
      <protection locked="0"/>
    </xf>
    <xf numFmtId="4" fontId="40" fillId="0" borderId="65" xfId="0" applyNumberFormat="1" applyFont="1" applyFill="1" applyBorder="1" applyAlignment="1" applyProtection="1">
      <alignment horizontal="right" vertical="center" shrinkToFit="1"/>
      <protection locked="0"/>
    </xf>
    <xf numFmtId="4" fontId="42" fillId="0" borderId="68" xfId="0" applyNumberFormat="1" applyFont="1" applyFill="1" applyBorder="1" applyAlignment="1" applyProtection="1">
      <alignment horizontal="right" vertical="center" shrinkToFit="1"/>
      <protection locked="0"/>
    </xf>
    <xf numFmtId="4" fontId="42" fillId="0" borderId="70" xfId="0" applyNumberFormat="1" applyFont="1" applyFill="1" applyBorder="1" applyAlignment="1" applyProtection="1">
      <alignment horizontal="right" vertical="center" shrinkToFit="1"/>
      <protection locked="0"/>
    </xf>
    <xf numFmtId="4" fontId="7" fillId="0" borderId="62" xfId="0" applyNumberFormat="1" applyFont="1" applyFill="1" applyBorder="1" applyAlignment="1" applyProtection="1">
      <alignment horizontal="right" vertical="center" shrinkToFit="1"/>
      <protection locked="0"/>
    </xf>
    <xf numFmtId="4" fontId="7" fillId="0" borderId="65" xfId="0" applyNumberFormat="1" applyFont="1" applyFill="1" applyBorder="1" applyAlignment="1" applyProtection="1">
      <alignment horizontal="right" vertical="center" shrinkToFit="1"/>
      <protection locked="0"/>
    </xf>
    <xf numFmtId="4" fontId="7" fillId="0" borderId="70" xfId="0" applyNumberFormat="1" applyFont="1" applyFill="1" applyBorder="1" applyAlignment="1" applyProtection="1">
      <alignment horizontal="right" vertical="center" shrinkToFit="1"/>
      <protection locked="0"/>
    </xf>
    <xf numFmtId="0" fontId="63" fillId="0" borderId="93" xfId="0" applyNumberFormat="1" applyFont="1" applyFill="1" applyBorder="1" applyAlignment="1" applyProtection="1">
      <alignment vertical="center"/>
      <protection locked="0" hidden="1"/>
    </xf>
    <xf numFmtId="0" fontId="63" fillId="0" borderId="93" xfId="0" applyNumberFormat="1" applyFont="1" applyFill="1" applyBorder="1" applyAlignment="1" applyProtection="1">
      <alignment horizontal="center" vertical="center"/>
      <protection locked="0" hidden="1"/>
    </xf>
    <xf numFmtId="0" fontId="32" fillId="0" borderId="12" xfId="0" applyNumberFormat="1" applyFont="1" applyFill="1" applyBorder="1" applyAlignment="1" applyProtection="1">
      <alignment vertical="center" wrapText="1"/>
    </xf>
    <xf numFmtId="0" fontId="59" fillId="0" borderId="0" xfId="0" applyNumberFormat="1" applyFont="1" applyFill="1" applyBorder="1" applyAlignment="1" applyProtection="1">
      <alignment horizontal="center" vertical="center"/>
    </xf>
    <xf numFmtId="0" fontId="41" fillId="6" borderId="33" xfId="0" applyNumberFormat="1" applyFont="1" applyFill="1" applyBorder="1" applyAlignment="1" applyProtection="1">
      <alignment horizontal="center" vertical="center"/>
    </xf>
    <xf numFmtId="0" fontId="41" fillId="6" borderId="36" xfId="0" applyNumberFormat="1" applyFont="1" applyFill="1" applyBorder="1" applyAlignment="1" applyProtection="1">
      <alignment horizontal="center" vertical="center" wrapText="1"/>
    </xf>
    <xf numFmtId="0" fontId="41" fillId="6" borderId="37" xfId="0" applyNumberFormat="1" applyFont="1" applyFill="1" applyBorder="1" applyAlignment="1" applyProtection="1">
      <alignment horizontal="center" vertical="center" wrapText="1"/>
    </xf>
    <xf numFmtId="0" fontId="0" fillId="0" borderId="0" xfId="0" applyNumberFormat="1" applyFont="1" applyFill="1" applyBorder="1" applyProtection="1"/>
    <xf numFmtId="3" fontId="42" fillId="0" borderId="43" xfId="0" applyNumberFormat="1" applyFont="1" applyFill="1" applyBorder="1" applyAlignment="1" applyProtection="1">
      <alignment horizontal="right" vertical="top" shrinkToFit="1"/>
      <protection locked="0"/>
    </xf>
    <xf numFmtId="0" fontId="15" fillId="0" borderId="18" xfId="0" applyNumberFormat="1" applyFont="1" applyFill="1" applyBorder="1" applyAlignment="1" applyProtection="1">
      <alignment horizontal="center" vertical="center" wrapText="1"/>
      <protection locked="0"/>
    </xf>
    <xf numFmtId="165" fontId="15" fillId="0" borderId="18" xfId="0" applyNumberFormat="1" applyFont="1" applyFill="1" applyBorder="1" applyAlignment="1" applyProtection="1">
      <alignment horizontal="center" vertical="center" wrapText="1"/>
      <protection locked="0"/>
    </xf>
    <xf numFmtId="1" fontId="15" fillId="0" borderId="18" xfId="0" applyNumberFormat="1" applyFont="1" applyFill="1" applyBorder="1" applyAlignment="1" applyProtection="1">
      <alignment horizontal="center" vertical="center" wrapText="1"/>
      <protection locked="0"/>
    </xf>
    <xf numFmtId="49" fontId="15" fillId="0" borderId="18" xfId="0" applyNumberFormat="1" applyFont="1" applyFill="1" applyBorder="1" applyAlignment="1" applyProtection="1">
      <alignment horizontal="center" vertical="center" wrapText="1"/>
      <protection locked="0"/>
    </xf>
    <xf numFmtId="0" fontId="10" fillId="0" borderId="92" xfId="7" applyNumberFormat="1" applyFont="1" applyFill="1" applyBorder="1" applyAlignment="1" applyProtection="1">
      <alignment horizontal="center" vertical="center"/>
      <protection hidden="1"/>
    </xf>
    <xf numFmtId="49" fontId="66" fillId="6" borderId="22" xfId="0" applyNumberFormat="1" applyFont="1" applyFill="1" applyBorder="1" applyAlignment="1" applyProtection="1">
      <alignment horizontal="left" vertical="center"/>
    </xf>
    <xf numFmtId="0" fontId="10" fillId="0" borderId="23" xfId="0" applyNumberFormat="1" applyFont="1" applyFill="1" applyBorder="1" applyProtection="1"/>
    <xf numFmtId="49" fontId="66" fillId="6" borderId="26" xfId="0" applyNumberFormat="1" applyFont="1" applyFill="1" applyBorder="1" applyAlignment="1" applyProtection="1">
      <alignment horizontal="left" vertical="center" shrinkToFit="1"/>
    </xf>
    <xf numFmtId="0" fontId="10" fillId="0" borderId="27" xfId="0" applyNumberFormat="1" applyFont="1" applyFill="1" applyBorder="1" applyProtection="1"/>
    <xf numFmtId="0" fontId="9" fillId="4" borderId="74" xfId="0" applyNumberFormat="1" applyFont="1" applyFill="1" applyBorder="1" applyAlignment="1" applyProtection="1">
      <alignment horizontal="center" vertical="center"/>
    </xf>
    <xf numFmtId="0" fontId="10" fillId="0" borderId="74" xfId="0" applyNumberFormat="1" applyFont="1" applyFill="1" applyBorder="1" applyProtection="1"/>
    <xf numFmtId="0" fontId="9" fillId="4" borderId="17" xfId="0" applyNumberFormat="1" applyFont="1" applyFill="1" applyBorder="1" applyAlignment="1" applyProtection="1">
      <alignment horizontal="center" vertical="center"/>
    </xf>
    <xf numFmtId="0" fontId="10" fillId="0" borderId="17" xfId="0" applyNumberFormat="1" applyFont="1" applyFill="1" applyBorder="1" applyProtection="1"/>
    <xf numFmtId="0" fontId="11" fillId="4" borderId="17" xfId="0" applyNumberFormat="1" applyFont="1" applyFill="1" applyBorder="1" applyAlignment="1" applyProtection="1">
      <alignment horizontal="center" vertical="center"/>
    </xf>
    <xf numFmtId="0" fontId="10" fillId="0" borderId="21" xfId="0" applyNumberFormat="1" applyFont="1" applyFill="1" applyBorder="1" applyProtection="1"/>
    <xf numFmtId="0" fontId="12" fillId="0" borderId="74" xfId="0" applyNumberFormat="1" applyFont="1" applyFill="1" applyBorder="1" applyAlignment="1" applyProtection="1">
      <alignment horizontal="center" vertical="center" wrapText="1"/>
    </xf>
    <xf numFmtId="0" fontId="71" fillId="0" borderId="0" xfId="0" applyNumberFormat="1" applyFont="1" applyFill="1" applyBorder="1" applyAlignment="1" applyProtection="1">
      <alignment horizontal="center" wrapText="1"/>
    </xf>
    <xf numFmtId="0" fontId="72" fillId="0" borderId="0" xfId="0" applyNumberFormat="1" applyFont="1" applyFill="1" applyBorder="1" applyProtection="1"/>
    <xf numFmtId="49" fontId="73" fillId="6" borderId="19" xfId="0" applyNumberFormat="1" applyFont="1" applyFill="1" applyBorder="1" applyAlignment="1" applyProtection="1">
      <alignment horizontal="center" vertical="center" wrapText="1"/>
    </xf>
    <xf numFmtId="0" fontId="29" fillId="0" borderId="12" xfId="0" applyNumberFormat="1" applyFont="1" applyFill="1" applyBorder="1" applyProtection="1"/>
    <xf numFmtId="0" fontId="29" fillId="0" borderId="18" xfId="0" applyNumberFormat="1" applyFont="1" applyFill="1" applyBorder="1" applyProtection="1"/>
    <xf numFmtId="49" fontId="66" fillId="6" borderId="20" xfId="0" applyNumberFormat="1" applyFont="1" applyFill="1" applyBorder="1" applyAlignment="1" applyProtection="1">
      <alignment horizontal="left" vertical="center"/>
    </xf>
    <xf numFmtId="0" fontId="66" fillId="6" borderId="30" xfId="0" applyNumberFormat="1" applyFont="1" applyFill="1" applyBorder="1" applyAlignment="1" applyProtection="1">
      <alignment horizontal="left" vertical="center"/>
    </xf>
    <xf numFmtId="0" fontId="10" fillId="0" borderId="31" xfId="0" applyNumberFormat="1" applyFont="1" applyFill="1" applyBorder="1" applyProtection="1"/>
    <xf numFmtId="49" fontId="6" fillId="0" borderId="38" xfId="0" applyNumberFormat="1" applyFont="1" applyFill="1" applyBorder="1" applyAlignment="1" applyProtection="1">
      <alignment horizontal="center" vertical="center" wrapText="1"/>
    </xf>
    <xf numFmtId="0" fontId="10" fillId="0" borderId="44" xfId="0" applyNumberFormat="1" applyFont="1" applyFill="1" applyBorder="1" applyProtection="1"/>
    <xf numFmtId="0" fontId="10" fillId="0" borderId="49" xfId="0" applyNumberFormat="1" applyFont="1" applyFill="1" applyBorder="1" applyProtection="1"/>
    <xf numFmtId="0" fontId="41" fillId="6" borderId="34" xfId="0" applyNumberFormat="1" applyFont="1" applyFill="1" applyBorder="1" applyAlignment="1" applyProtection="1">
      <alignment horizontal="center" vertical="center" wrapText="1"/>
    </xf>
    <xf numFmtId="0" fontId="30" fillId="0" borderId="14" xfId="0" applyNumberFormat="1" applyFont="1" applyFill="1" applyBorder="1" applyProtection="1"/>
    <xf numFmtId="0" fontId="30" fillId="0" borderId="35" xfId="0" applyNumberFormat="1" applyFont="1" applyFill="1" applyBorder="1" applyProtection="1"/>
    <xf numFmtId="49" fontId="19" fillId="0" borderId="39" xfId="0" applyNumberFormat="1" applyFont="1" applyFill="1" applyBorder="1" applyAlignment="1" applyProtection="1">
      <alignment horizontal="left" vertical="center"/>
    </xf>
    <xf numFmtId="0" fontId="10" fillId="0" borderId="40" xfId="0" applyNumberFormat="1" applyFont="1" applyFill="1" applyBorder="1" applyProtection="1"/>
    <xf numFmtId="0" fontId="10" fillId="0" borderId="41" xfId="0" applyNumberFormat="1" applyFont="1" applyFill="1" applyBorder="1" applyProtection="1"/>
    <xf numFmtId="49" fontId="19" fillId="0" borderId="45" xfId="0" applyNumberFormat="1" applyFont="1" applyFill="1" applyBorder="1" applyAlignment="1" applyProtection="1">
      <alignment horizontal="left" vertical="center"/>
    </xf>
    <xf numFmtId="0" fontId="10" fillId="0" borderId="46" xfId="0" applyNumberFormat="1" applyFont="1" applyFill="1" applyBorder="1" applyProtection="1"/>
    <xf numFmtId="0" fontId="10" fillId="0" borderId="47" xfId="0" applyNumberFormat="1" applyFont="1" applyFill="1" applyBorder="1" applyProtection="1"/>
    <xf numFmtId="49" fontId="19" fillId="0" borderId="50" xfId="0" applyNumberFormat="1" applyFont="1" applyFill="1" applyBorder="1" applyAlignment="1" applyProtection="1">
      <alignment horizontal="left" vertical="center"/>
    </xf>
    <xf numFmtId="0" fontId="10" fillId="0" borderId="51" xfId="0" applyNumberFormat="1" applyFont="1" applyFill="1" applyBorder="1" applyProtection="1"/>
    <xf numFmtId="0" fontId="10" fillId="0" borderId="52" xfId="0" applyNumberFormat="1" applyFont="1" applyFill="1" applyBorder="1" applyProtection="1"/>
    <xf numFmtId="0" fontId="62" fillId="0" borderId="0" xfId="0" applyNumberFormat="1" applyFont="1" applyFill="1" applyBorder="1" applyAlignment="1" applyProtection="1">
      <alignment horizontal="center" vertical="top" wrapText="1"/>
      <protection hidden="1"/>
    </xf>
    <xf numFmtId="0" fontId="19" fillId="0" borderId="39" xfId="0" applyNumberFormat="1" applyFont="1" applyFill="1" applyBorder="1" applyAlignment="1" applyProtection="1">
      <alignment horizontal="left" vertical="center"/>
    </xf>
    <xf numFmtId="0" fontId="19" fillId="0" borderId="45" xfId="0" applyNumberFormat="1" applyFont="1" applyFill="1" applyBorder="1" applyAlignment="1" applyProtection="1">
      <alignment horizontal="left" vertical="center"/>
    </xf>
    <xf numFmtId="0" fontId="19" fillId="0" borderId="50" xfId="0" applyNumberFormat="1" applyFont="1" applyFill="1" applyBorder="1" applyAlignment="1" applyProtection="1">
      <alignment horizontal="left" vertical="center"/>
    </xf>
    <xf numFmtId="0" fontId="42" fillId="0" borderId="0" xfId="0" applyNumberFormat="1" applyFont="1" applyFill="1" applyBorder="1" applyAlignment="1" applyProtection="1">
      <alignment horizontal="center" vertical="top" wrapText="1"/>
    </xf>
    <xf numFmtId="0" fontId="47" fillId="0" borderId="0" xfId="0" applyNumberFormat="1" applyFont="1" applyFill="1" applyBorder="1" applyProtection="1"/>
    <xf numFmtId="0" fontId="34" fillId="6" borderId="71" xfId="0" applyNumberFormat="1" applyFont="1" applyFill="1" applyBorder="1" applyAlignment="1" applyProtection="1">
      <alignment horizontal="left" vertical="center" wrapText="1"/>
    </xf>
    <xf numFmtId="0" fontId="35" fillId="0" borderId="15" xfId="0" applyNumberFormat="1" applyFont="1" applyFill="1" applyBorder="1" applyAlignment="1" applyProtection="1">
      <alignment horizontal="left"/>
    </xf>
    <xf numFmtId="0" fontId="36" fillId="4" borderId="74" xfId="0" applyNumberFormat="1" applyFont="1" applyFill="1" applyBorder="1" applyAlignment="1" applyProtection="1">
      <alignment horizontal="right" vertical="center"/>
    </xf>
    <xf numFmtId="0" fontId="33" fillId="0" borderId="54" xfId="0" applyNumberFormat="1" applyFont="1" applyFill="1" applyBorder="1" applyProtection="1"/>
    <xf numFmtId="0" fontId="33" fillId="0" borderId="55" xfId="0" applyNumberFormat="1" applyFont="1" applyFill="1" applyBorder="1" applyProtection="1"/>
    <xf numFmtId="0" fontId="38" fillId="0" borderId="0" xfId="0" applyNumberFormat="1" applyFont="1" applyFill="1" applyBorder="1" applyAlignment="1" applyProtection="1">
      <alignment horizontal="center" vertical="center" wrapText="1"/>
    </xf>
    <xf numFmtId="0" fontId="48" fillId="0" borderId="0" xfId="0" applyNumberFormat="1" applyFont="1" applyFill="1" applyBorder="1" applyAlignment="1" applyProtection="1">
      <alignment horizontal="center" vertical="center"/>
    </xf>
    <xf numFmtId="0" fontId="36" fillId="4" borderId="74" xfId="0" applyNumberFormat="1" applyFont="1" applyFill="1" applyBorder="1" applyAlignment="1" applyProtection="1">
      <alignment horizontal="left" vertical="center"/>
    </xf>
    <xf numFmtId="0" fontId="33" fillId="0" borderId="74" xfId="0" applyNumberFormat="1" applyFont="1" applyFill="1" applyBorder="1" applyAlignment="1" applyProtection="1">
      <alignment horizontal="left"/>
    </xf>
    <xf numFmtId="0" fontId="34" fillId="6" borderId="58" xfId="0" applyNumberFormat="1" applyFont="1" applyFill="1" applyBorder="1" applyAlignment="1" applyProtection="1">
      <alignment horizontal="left" vertical="center" wrapText="1"/>
    </xf>
    <xf numFmtId="0" fontId="35" fillId="0" borderId="59" xfId="0" applyNumberFormat="1" applyFont="1" applyFill="1" applyBorder="1" applyAlignment="1" applyProtection="1">
      <alignment horizontal="left"/>
    </xf>
    <xf numFmtId="0" fontId="36" fillId="4" borderId="74" xfId="0" applyNumberFormat="1" applyFont="1" applyFill="1" applyBorder="1" applyAlignment="1" applyProtection="1">
      <alignment horizontal="left" vertical="center" wrapText="1"/>
    </xf>
    <xf numFmtId="0" fontId="36" fillId="4" borderId="74" xfId="0" applyNumberFormat="1" applyFont="1" applyFill="1" applyBorder="1" applyAlignment="1" applyProtection="1">
      <alignment horizontal="right" vertical="center" wrapText="1"/>
    </xf>
    <xf numFmtId="0" fontId="53" fillId="0" borderId="0" xfId="0" applyNumberFormat="1" applyFont="1" applyFill="1" applyBorder="1" applyAlignment="1" applyProtection="1">
      <alignment horizontal="center" vertical="center"/>
    </xf>
    <xf numFmtId="0" fontId="54" fillId="0" borderId="0" xfId="0" applyNumberFormat="1" applyFont="1" applyFill="1" applyBorder="1" applyProtection="1"/>
    <xf numFmtId="0" fontId="55" fillId="6" borderId="58" xfId="0" applyNumberFormat="1" applyFont="1" applyFill="1" applyBorder="1" applyAlignment="1" applyProtection="1">
      <alignment horizontal="left" vertical="center"/>
    </xf>
    <xf numFmtId="0" fontId="33" fillId="0" borderId="55" xfId="0" applyNumberFormat="1" applyFont="1" applyFill="1" applyBorder="1" applyAlignment="1" applyProtection="1">
      <alignment horizontal="left"/>
    </xf>
    <xf numFmtId="0" fontId="38" fillId="0" borderId="0" xfId="0" applyNumberFormat="1" applyFont="1" applyFill="1" applyBorder="1" applyAlignment="1" applyProtection="1">
      <alignment horizontal="center" vertical="center"/>
    </xf>
    <xf numFmtId="0" fontId="48" fillId="0" borderId="0" xfId="0" applyNumberFormat="1" applyFont="1" applyFill="1" applyBorder="1" applyProtection="1"/>
    <xf numFmtId="0" fontId="31" fillId="0" borderId="0" xfId="0" applyNumberFormat="1" applyFont="1" applyFill="1" applyBorder="1" applyAlignment="1" applyProtection="1">
      <alignment horizontal="center" vertical="top" wrapText="1"/>
    </xf>
    <xf numFmtId="0" fontId="45" fillId="0" borderId="0" xfId="0" applyNumberFormat="1" applyFont="1" applyFill="1" applyBorder="1" applyProtection="1"/>
    <xf numFmtId="0" fontId="22" fillId="4" borderId="74" xfId="0" applyNumberFormat="1" applyFont="1" applyFill="1" applyBorder="1" applyAlignment="1" applyProtection="1">
      <alignment horizontal="left" vertical="center" wrapText="1"/>
    </xf>
    <xf numFmtId="0" fontId="10" fillId="0" borderId="55" xfId="0" applyNumberFormat="1" applyFont="1" applyFill="1" applyBorder="1" applyAlignment="1" applyProtection="1">
      <alignment horizontal="left"/>
    </xf>
    <xf numFmtId="0" fontId="26" fillId="4" borderId="74" xfId="0" applyNumberFormat="1" applyFont="1" applyFill="1" applyBorder="1" applyAlignment="1" applyProtection="1">
      <alignment horizontal="right" vertical="center" shrinkToFit="1"/>
    </xf>
    <xf numFmtId="0" fontId="10" fillId="0" borderId="54" xfId="0" applyNumberFormat="1" applyFont="1" applyFill="1" applyBorder="1" applyProtection="1"/>
    <xf numFmtId="0" fontId="10" fillId="0" borderId="55" xfId="0" applyNumberFormat="1" applyFont="1" applyFill="1" applyBorder="1" applyProtection="1"/>
    <xf numFmtId="0" fontId="12" fillId="0" borderId="0" xfId="0" applyNumberFormat="1" applyFont="1" applyFill="1" applyBorder="1" applyAlignment="1" applyProtection="1">
      <alignment horizontal="center" vertical="center" wrapText="1"/>
    </xf>
    <xf numFmtId="0" fontId="0" fillId="0" borderId="0" xfId="0" applyNumberFormat="1" applyFont="1" applyFill="1" applyBorder="1" applyProtection="1"/>
    <xf numFmtId="0" fontId="7" fillId="0" borderId="0" xfId="0" applyNumberFormat="1" applyFont="1" applyFill="1" applyBorder="1" applyAlignment="1" applyProtection="1">
      <alignment horizontal="center" vertical="top" wrapText="1"/>
    </xf>
    <xf numFmtId="0" fontId="10" fillId="0" borderId="55" xfId="0" applyNumberFormat="1" applyFont="1" applyFill="1" applyBorder="1" applyAlignment="1" applyProtection="1">
      <alignment horizontal="left" wrapText="1"/>
    </xf>
    <xf numFmtId="0" fontId="25" fillId="4" borderId="74" xfId="0" applyNumberFormat="1" applyFont="1" applyFill="1" applyBorder="1" applyAlignment="1" applyProtection="1">
      <alignment horizontal="right" vertical="center"/>
    </xf>
    <xf numFmtId="0" fontId="12" fillId="0" borderId="0" xfId="0" applyNumberFormat="1" applyFont="1" applyFill="1" applyBorder="1" applyAlignment="1" applyProtection="1">
      <alignment horizontal="center" vertical="center"/>
    </xf>
    <xf numFmtId="49" fontId="36" fillId="4" borderId="74" xfId="0" applyNumberFormat="1" applyFont="1" applyFill="1" applyBorder="1" applyAlignment="1" applyProtection="1">
      <alignment horizontal="left" vertical="center"/>
    </xf>
    <xf numFmtId="49" fontId="39" fillId="6" borderId="75" xfId="0" applyNumberFormat="1" applyFont="1" applyFill="1" applyBorder="1" applyAlignment="1" applyProtection="1">
      <alignment horizontal="left" vertical="center" wrapText="1"/>
    </xf>
    <xf numFmtId="0" fontId="33" fillId="0" borderId="76" xfId="0" applyNumberFormat="1" applyFont="1" applyFill="1" applyBorder="1" applyProtection="1"/>
    <xf numFmtId="0" fontId="33" fillId="0" borderId="77" xfId="0" applyNumberFormat="1" applyFont="1" applyFill="1" applyBorder="1" applyProtection="1"/>
    <xf numFmtId="49" fontId="39" fillId="6" borderId="82" xfId="0" applyNumberFormat="1" applyFont="1" applyFill="1" applyBorder="1" applyAlignment="1" applyProtection="1">
      <alignment horizontal="left" vertical="center"/>
    </xf>
    <xf numFmtId="0" fontId="33" fillId="0" borderId="83" xfId="0" applyNumberFormat="1" applyFont="1" applyFill="1" applyBorder="1" applyProtection="1"/>
    <xf numFmtId="0" fontId="33" fillId="0" borderId="84" xfId="0" applyNumberFormat="1" applyFont="1" applyFill="1" applyBorder="1" applyProtection="1"/>
    <xf numFmtId="0" fontId="1" fillId="0" borderId="71" xfId="5" applyNumberFormat="1" applyFont="1" applyFill="1" applyBorder="1" applyAlignment="1" applyProtection="1">
      <alignment vertical="center" wrapText="1"/>
    </xf>
    <xf numFmtId="0" fontId="33" fillId="0" borderId="16" xfId="5" applyNumberFormat="1" applyFont="1" applyFill="1" applyBorder="1" applyProtection="1"/>
    <xf numFmtId="0" fontId="1" fillId="0" borderId="71" xfId="0" applyNumberFormat="1" applyFont="1" applyFill="1" applyBorder="1" applyAlignment="1" applyProtection="1">
      <alignment vertical="center" wrapText="1"/>
    </xf>
    <xf numFmtId="0" fontId="10" fillId="0" borderId="16" xfId="0" applyNumberFormat="1" applyFont="1" applyFill="1" applyBorder="1" applyProtection="1"/>
    <xf numFmtId="0" fontId="27" fillId="4" borderId="90" xfId="0" applyNumberFormat="1" applyFont="1" applyFill="1" applyBorder="1" applyAlignment="1" applyProtection="1">
      <alignment vertical="center"/>
    </xf>
    <xf numFmtId="0" fontId="10" fillId="0" borderId="91" xfId="0" applyNumberFormat="1" applyFont="1" applyFill="1" applyBorder="1" applyProtection="1"/>
    <xf numFmtId="0" fontId="5" fillId="0" borderId="71" xfId="0" applyNumberFormat="1" applyFont="1" applyFill="1" applyBorder="1" applyAlignment="1" applyProtection="1">
      <alignment vertical="center" wrapText="1"/>
    </xf>
    <xf numFmtId="0" fontId="10" fillId="0" borderId="14" xfId="0" applyNumberFormat="1" applyFont="1" applyFill="1" applyBorder="1" applyProtection="1"/>
    <xf numFmtId="0" fontId="6" fillId="6" borderId="71" xfId="0" applyNumberFormat="1" applyFont="1" applyFill="1" applyBorder="1" applyAlignment="1" applyProtection="1">
      <alignment horizontal="center" vertical="center"/>
    </xf>
    <xf numFmtId="0" fontId="28" fillId="0" borderId="71" xfId="5" applyNumberFormat="1" applyFont="1" applyFill="1" applyBorder="1" applyAlignment="1" applyProtection="1">
      <alignment vertical="center" wrapText="1"/>
    </xf>
    <xf numFmtId="0" fontId="28" fillId="0" borderId="71" xfId="0" applyNumberFormat="1" applyFont="1" applyFill="1" applyBorder="1" applyAlignment="1" applyProtection="1">
      <alignment vertical="center" wrapText="1"/>
    </xf>
    <xf numFmtId="0" fontId="29" fillId="0" borderId="92"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2233600</v>
      </c>
      <c r="D2" s="6">
        <f>'PR-RAS'!E6</f>
        <v>1899029.31</v>
      </c>
      <c r="E2" s="6">
        <v>0</v>
      </c>
      <c r="F2" s="6">
        <v>0</v>
      </c>
      <c r="G2" s="7">
        <f t="shared" ref="G2:G983" si="0">(B2/1000)*(C2*1+D2*2)</f>
        <v>6031.6586200000002</v>
      </c>
      <c r="H2" s="7">
        <f t="shared" ref="H2:H1479" si="1">ABS(C2-ROUND(C2,0))+ABS(D2-ROUND(D2,0))</f>
        <v>0.31000000005587935</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s="52" customFormat="1"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s="52" customFormat="1"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s="52" customFormat="1"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0.04</v>
      </c>
      <c r="E78" s="1">
        <v>0</v>
      </c>
      <c r="F78" s="1">
        <v>0</v>
      </c>
      <c r="G78" s="2">
        <f t="shared" si="0"/>
        <v>6.1599999999999997E-3</v>
      </c>
      <c r="H78" s="2">
        <f t="shared" si="1"/>
        <v>0.04</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0.04</v>
      </c>
      <c r="E79" s="1">
        <v>0</v>
      </c>
      <c r="F79" s="1">
        <v>0</v>
      </c>
      <c r="G79" s="2">
        <f t="shared" si="0"/>
        <v>6.2399999999999999E-3</v>
      </c>
      <c r="H79" s="2">
        <f t="shared" si="1"/>
        <v>0.04</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0.04</v>
      </c>
      <c r="E81" s="1">
        <v>0</v>
      </c>
      <c r="F81" s="1">
        <v>0</v>
      </c>
      <c r="G81" s="2">
        <f t="shared" si="0"/>
        <v>6.4000000000000003E-3</v>
      </c>
      <c r="H81" s="2">
        <f t="shared" si="1"/>
        <v>0.04</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s="52" customFormat="1"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s="52" customFormat="1"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2233600</v>
      </c>
      <c r="D129" s="1">
        <f>'PR-RAS'!E133</f>
        <v>1899029.27</v>
      </c>
      <c r="E129" s="1">
        <v>0</v>
      </c>
      <c r="F129" s="1">
        <v>0</v>
      </c>
      <c r="G129" s="2">
        <f t="shared" si="0"/>
        <v>772052.29312000005</v>
      </c>
      <c r="H129" s="2">
        <f t="shared" si="1"/>
        <v>0.27000000001862645</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2233600</v>
      </c>
      <c r="D130" s="1">
        <f>'PR-RAS'!E134</f>
        <v>1899029.27</v>
      </c>
      <c r="E130" s="1">
        <v>0</v>
      </c>
      <c r="F130" s="1">
        <v>0</v>
      </c>
      <c r="G130" s="2">
        <f t="shared" si="0"/>
        <v>778083.95166000002</v>
      </c>
      <c r="H130" s="2">
        <f t="shared" si="1"/>
        <v>0.27000000001862645</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2233600</v>
      </c>
      <c r="D131" s="1">
        <f>'PR-RAS'!E135</f>
        <v>1899029.27</v>
      </c>
      <c r="E131" s="1">
        <v>0</v>
      </c>
      <c r="F131" s="1">
        <v>0</v>
      </c>
      <c r="G131" s="2">
        <f t="shared" si="0"/>
        <v>784115.6102</v>
      </c>
      <c r="H131" s="2">
        <f t="shared" si="1"/>
        <v>0.27000000001862645</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2196387</v>
      </c>
      <c r="D147" s="1">
        <f>'PR-RAS'!E151</f>
        <v>1897825.2899999998</v>
      </c>
      <c r="E147" s="1">
        <v>0</v>
      </c>
      <c r="F147" s="1">
        <v>0</v>
      </c>
      <c r="G147" s="2">
        <f t="shared" si="0"/>
        <v>874837.48667999997</v>
      </c>
      <c r="H147" s="2">
        <f t="shared" si="1"/>
        <v>0.28999999980442226</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2065577</v>
      </c>
      <c r="D148" s="1">
        <f>'PR-RAS'!E152</f>
        <v>1756749.45</v>
      </c>
      <c r="E148" s="1">
        <v>0</v>
      </c>
      <c r="F148" s="1">
        <v>0</v>
      </c>
      <c r="G148" s="2">
        <f t="shared" si="0"/>
        <v>820124.15729999996</v>
      </c>
      <c r="H148" s="2">
        <f t="shared" si="1"/>
        <v>0.44999999995343387</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1571685</v>
      </c>
      <c r="D149" s="1">
        <f>'PR-RAS'!E153</f>
        <v>1373011.22</v>
      </c>
      <c r="E149" s="1">
        <v>0</v>
      </c>
      <c r="F149" s="1">
        <v>0</v>
      </c>
      <c r="G149" s="2">
        <f t="shared" si="0"/>
        <v>639020.70111999987</v>
      </c>
      <c r="H149" s="2">
        <f t="shared" si="1"/>
        <v>0.21999999997206032</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1532502</v>
      </c>
      <c r="D150" s="1">
        <f>'PR-RAS'!E154</f>
        <v>1332758.82</v>
      </c>
      <c r="E150" s="1">
        <v>0</v>
      </c>
      <c r="F150" s="1">
        <v>0</v>
      </c>
      <c r="G150" s="2">
        <f t="shared" si="0"/>
        <v>625504.92636000004</v>
      </c>
      <c r="H150" s="2">
        <f t="shared" si="1"/>
        <v>0.17999999993480742</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39183</v>
      </c>
      <c r="D152" s="1">
        <f>'PR-RAS'!E156</f>
        <v>38964.19</v>
      </c>
      <c r="E152" s="1">
        <v>0</v>
      </c>
      <c r="F152" s="1">
        <v>0</v>
      </c>
      <c r="G152" s="2">
        <f t="shared" si="0"/>
        <v>17683.818380000001</v>
      </c>
      <c r="H152" s="2">
        <f t="shared" si="1"/>
        <v>0.19000000000232831</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1288.21</v>
      </c>
      <c r="E153" s="1">
        <v>0</v>
      </c>
      <c r="F153" s="1">
        <v>0</v>
      </c>
      <c r="G153" s="2">
        <f t="shared" si="0"/>
        <v>391.61583999999999</v>
      </c>
      <c r="H153" s="2">
        <f t="shared" si="1"/>
        <v>0.21000000000003638</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57278</v>
      </c>
      <c r="D154" s="1">
        <f>'PR-RAS'!E158</f>
        <v>2315.7600000000002</v>
      </c>
      <c r="E154" s="1">
        <v>0</v>
      </c>
      <c r="F154" s="1">
        <v>0</v>
      </c>
      <c r="G154" s="2">
        <f t="shared" si="0"/>
        <v>9472.1565600000013</v>
      </c>
      <c r="H154" s="2">
        <f t="shared" si="1"/>
        <v>0.23999999999978172</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436614</v>
      </c>
      <c r="D155" s="1">
        <f>'PR-RAS'!E159</f>
        <v>381422.47</v>
      </c>
      <c r="E155" s="1">
        <v>0</v>
      </c>
      <c r="F155" s="1">
        <v>0</v>
      </c>
      <c r="G155" s="2">
        <f t="shared" si="0"/>
        <v>184716.67676</v>
      </c>
      <c r="H155" s="2">
        <f t="shared" si="1"/>
        <v>0.46999999997206032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177286</v>
      </c>
      <c r="D156" s="1">
        <f>'PR-RAS'!E160</f>
        <v>154875.67000000001</v>
      </c>
      <c r="E156" s="1">
        <v>0</v>
      </c>
      <c r="F156" s="1">
        <v>0</v>
      </c>
      <c r="G156" s="2">
        <f t="shared" si="0"/>
        <v>75490.787700000001</v>
      </c>
      <c r="H156" s="2">
        <f t="shared" si="1"/>
        <v>0.32999999998719431</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259328</v>
      </c>
      <c r="D157" s="1">
        <f>'PR-RAS'!E161</f>
        <v>226546.8</v>
      </c>
      <c r="E157" s="1">
        <v>0</v>
      </c>
      <c r="F157" s="1">
        <v>0</v>
      </c>
      <c r="G157" s="2">
        <f t="shared" si="0"/>
        <v>111137.7696</v>
      </c>
      <c r="H157" s="2">
        <f t="shared" si="1"/>
        <v>0.20000000001164153</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129692</v>
      </c>
      <c r="D159" s="1">
        <f>'PR-RAS'!E163</f>
        <v>140727.64000000001</v>
      </c>
      <c r="E159" s="1">
        <v>0</v>
      </c>
      <c r="F159" s="1">
        <v>0</v>
      </c>
      <c r="G159" s="2">
        <f t="shared" si="0"/>
        <v>64961.270240000005</v>
      </c>
      <c r="H159" s="2">
        <f t="shared" si="1"/>
        <v>0.35999999998603016</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89900</v>
      </c>
      <c r="D160" s="1">
        <f>'PR-RAS'!E164</f>
        <v>139456.41</v>
      </c>
      <c r="E160" s="1">
        <v>0</v>
      </c>
      <c r="F160" s="1">
        <v>0</v>
      </c>
      <c r="G160" s="2">
        <f t="shared" si="0"/>
        <v>58641.238380000003</v>
      </c>
      <c r="H160" s="2">
        <f t="shared" si="1"/>
        <v>0.41000000000349246</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0</v>
      </c>
      <c r="D161" s="1">
        <f>'PR-RAS'!E165</f>
        <v>0</v>
      </c>
      <c r="E161" s="1">
        <v>0</v>
      </c>
      <c r="F161" s="1">
        <v>0</v>
      </c>
      <c r="G161" s="2">
        <f t="shared" si="0"/>
        <v>0</v>
      </c>
      <c r="H161" s="2">
        <f t="shared" si="1"/>
        <v>0</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89900</v>
      </c>
      <c r="D162" s="1">
        <f>'PR-RAS'!E166</f>
        <v>139456.41</v>
      </c>
      <c r="E162" s="1">
        <v>0</v>
      </c>
      <c r="F162" s="1">
        <v>0</v>
      </c>
      <c r="G162" s="2">
        <f t="shared" si="0"/>
        <v>59378.864020000001</v>
      </c>
      <c r="H162" s="2">
        <f t="shared" si="1"/>
        <v>0.41000000000349246</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0</v>
      </c>
      <c r="D163" s="1">
        <f>'PR-RAS'!E167</f>
        <v>0</v>
      </c>
      <c r="E163" s="1">
        <v>0</v>
      </c>
      <c r="F163" s="1">
        <v>0</v>
      </c>
      <c r="G163" s="2">
        <f t="shared" si="0"/>
        <v>0</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7914</v>
      </c>
      <c r="D165" s="1">
        <f>'PR-RAS'!E169</f>
        <v>124.44</v>
      </c>
      <c r="E165" s="1">
        <v>0</v>
      </c>
      <c r="F165" s="1">
        <v>0</v>
      </c>
      <c r="G165" s="2">
        <f t="shared" si="0"/>
        <v>1338.7123200000001</v>
      </c>
      <c r="H165" s="2">
        <f t="shared" si="1"/>
        <v>0.43999999999999773</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0</v>
      </c>
      <c r="D166" s="1">
        <f>'PR-RAS'!E170</f>
        <v>0</v>
      </c>
      <c r="E166" s="1">
        <v>0</v>
      </c>
      <c r="F166" s="1">
        <v>0</v>
      </c>
      <c r="G166" s="2">
        <f t="shared" si="0"/>
        <v>0</v>
      </c>
      <c r="H166" s="2">
        <f t="shared" si="1"/>
        <v>0</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7557</v>
      </c>
      <c r="D168" s="1">
        <f>'PR-RAS'!E172</f>
        <v>124.44</v>
      </c>
      <c r="E168" s="1">
        <v>0</v>
      </c>
      <c r="F168" s="1">
        <v>0</v>
      </c>
      <c r="G168" s="2">
        <f t="shared" si="0"/>
        <v>1303.58196</v>
      </c>
      <c r="H168" s="2">
        <f t="shared" si="1"/>
        <v>0.43999999999999773</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357</v>
      </c>
      <c r="D172" s="1">
        <f>'PR-RAS'!E176</f>
        <v>0</v>
      </c>
      <c r="E172" s="1">
        <v>0</v>
      </c>
      <c r="F172" s="1">
        <v>0</v>
      </c>
      <c r="G172" s="2">
        <f t="shared" si="0"/>
        <v>61.047000000000004</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28918</v>
      </c>
      <c r="D173" s="1">
        <f>'PR-RAS'!E177</f>
        <v>1146.7900000000002</v>
      </c>
      <c r="E173" s="1">
        <v>0</v>
      </c>
      <c r="F173" s="1">
        <v>0</v>
      </c>
      <c r="G173" s="2">
        <f t="shared" si="0"/>
        <v>5368.3917599999995</v>
      </c>
      <c r="H173" s="2">
        <f t="shared" si="1"/>
        <v>0.20999999999980901</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6749</v>
      </c>
      <c r="D174" s="1">
        <f>'PR-RAS'!E178</f>
        <v>1113.6500000000001</v>
      </c>
      <c r="E174" s="1">
        <v>0</v>
      </c>
      <c r="F174" s="1">
        <v>0</v>
      </c>
      <c r="G174" s="2">
        <f t="shared" si="0"/>
        <v>1552.8998999999997</v>
      </c>
      <c r="H174" s="2">
        <f t="shared" si="1"/>
        <v>0.34999999999990905</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0</v>
      </c>
      <c r="D175" s="1">
        <f>'PR-RAS'!E179</f>
        <v>0</v>
      </c>
      <c r="E175" s="1">
        <v>0</v>
      </c>
      <c r="F175" s="1">
        <v>0</v>
      </c>
      <c r="G175" s="2">
        <f t="shared" si="0"/>
        <v>0</v>
      </c>
      <c r="H175" s="2">
        <f t="shared" si="1"/>
        <v>0</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18861</v>
      </c>
      <c r="D177" s="1">
        <f>'PR-RAS'!E181</f>
        <v>33.14</v>
      </c>
      <c r="E177" s="1">
        <v>0</v>
      </c>
      <c r="F177" s="1">
        <v>0</v>
      </c>
      <c r="G177" s="2">
        <f t="shared" si="0"/>
        <v>3331.2012799999998</v>
      </c>
      <c r="H177" s="2">
        <f t="shared" si="1"/>
        <v>0.14000000000000057</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0</v>
      </c>
      <c r="D179" s="1">
        <f>'PR-RAS'!E183</f>
        <v>0</v>
      </c>
      <c r="E179" s="1">
        <v>0</v>
      </c>
      <c r="F179" s="1">
        <v>0</v>
      </c>
      <c r="G179" s="2">
        <f t="shared" si="0"/>
        <v>0</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3308</v>
      </c>
      <c r="D180" s="1">
        <f>'PR-RAS'!E184</f>
        <v>0</v>
      </c>
      <c r="E180" s="1">
        <v>0</v>
      </c>
      <c r="F180" s="1">
        <v>0</v>
      </c>
      <c r="G180" s="2">
        <f t="shared" si="0"/>
        <v>592.13199999999995</v>
      </c>
      <c r="H180" s="2">
        <f t="shared" si="1"/>
        <v>0</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0</v>
      </c>
      <c r="D182" s="1">
        <f>'PR-RAS'!E186</f>
        <v>0</v>
      </c>
      <c r="E182" s="1">
        <v>0</v>
      </c>
      <c r="F182" s="1">
        <v>0</v>
      </c>
      <c r="G182" s="2">
        <f t="shared" si="0"/>
        <v>0</v>
      </c>
      <c r="H182" s="2">
        <f t="shared" si="1"/>
        <v>0</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2960</v>
      </c>
      <c r="D184" s="1">
        <f>'PR-RAS'!E188</f>
        <v>0</v>
      </c>
      <c r="E184" s="1">
        <v>0</v>
      </c>
      <c r="F184" s="1">
        <v>0</v>
      </c>
      <c r="G184" s="2">
        <f t="shared" si="0"/>
        <v>541.67999999999995</v>
      </c>
      <c r="H184" s="2">
        <f t="shared" si="1"/>
        <v>0</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1967</v>
      </c>
      <c r="D185" s="1">
        <f>'PR-RAS'!E189</f>
        <v>0</v>
      </c>
      <c r="E185" s="1">
        <v>0</v>
      </c>
      <c r="F185" s="1">
        <v>0</v>
      </c>
      <c r="G185" s="2">
        <f t="shared" si="0"/>
        <v>361.928</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993</v>
      </c>
      <c r="D191" s="1">
        <f>'PR-RAS'!E195</f>
        <v>0</v>
      </c>
      <c r="E191" s="1">
        <v>0</v>
      </c>
      <c r="F191" s="1">
        <v>0</v>
      </c>
      <c r="G191" s="2">
        <f t="shared" si="0"/>
        <v>188.67000000000002</v>
      </c>
      <c r="H191" s="2">
        <f t="shared" si="1"/>
        <v>0</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1118</v>
      </c>
      <c r="D192" s="1">
        <f>'PR-RAS'!E196</f>
        <v>348.2</v>
      </c>
      <c r="E192" s="1">
        <v>0</v>
      </c>
      <c r="F192" s="1">
        <v>0</v>
      </c>
      <c r="G192" s="2">
        <f t="shared" si="0"/>
        <v>346.55040000000002</v>
      </c>
      <c r="H192" s="2">
        <f t="shared" si="1"/>
        <v>0.19999999999998863</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1118</v>
      </c>
      <c r="D206" s="1">
        <f>'PR-RAS'!E210</f>
        <v>348.2</v>
      </c>
      <c r="E206" s="1">
        <v>0</v>
      </c>
      <c r="F206" s="1">
        <v>0</v>
      </c>
      <c r="G206" s="2">
        <f t="shared" si="0"/>
        <v>371.952</v>
      </c>
      <c r="H206" s="2">
        <f t="shared" si="1"/>
        <v>0.19999999999998863</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1118</v>
      </c>
      <c r="D207" s="1">
        <f>'PR-RAS'!E211</f>
        <v>348.2</v>
      </c>
      <c r="E207" s="1">
        <v>0</v>
      </c>
      <c r="F207" s="1">
        <v>0</v>
      </c>
      <c r="G207" s="2">
        <f t="shared" si="0"/>
        <v>373.76639999999998</v>
      </c>
      <c r="H207" s="2">
        <f t="shared" si="1"/>
        <v>0.19999999999998863</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s="52" customFormat="1"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s="52" customFormat="1"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s="52" customFormat="1"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si="0"/>
        <v>0</v>
      </c>
      <c r="H265" s="2">
        <f t="shared" si="1"/>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0"/>
        <v>0</v>
      </c>
      <c r="H266" s="2">
        <f t="shared" si="1"/>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0"/>
        <v>0</v>
      </c>
      <c r="H267" s="2">
        <f t="shared" si="1"/>
        <v>0</v>
      </c>
      <c r="I267" s="10">
        <v>0</v>
      </c>
      <c r="J267" s="3"/>
      <c r="K267" s="4"/>
      <c r="L267" s="4"/>
      <c r="M267" s="4"/>
      <c r="N267" s="4"/>
      <c r="O267" s="4"/>
      <c r="P267" s="4"/>
      <c r="Q267" s="4"/>
      <c r="R267" s="4"/>
      <c r="S267" s="4"/>
      <c r="T267" s="4"/>
      <c r="U267" s="4"/>
      <c r="V267" s="4"/>
      <c r="W267" s="4"/>
      <c r="X267" s="4"/>
      <c r="Y267" s="4"/>
      <c r="Z267" s="4"/>
    </row>
    <row r="268" spans="1:26" s="52" customFormat="1"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0"/>
        <v>0</v>
      </c>
      <c r="H269" s="2">
        <f t="shared" si="1"/>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0"/>
        <v>0</v>
      </c>
      <c r="H270" s="2">
        <f t="shared" si="1"/>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0"/>
        <v>0</v>
      </c>
      <c r="H271" s="2">
        <f t="shared" si="1"/>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0"/>
        <v>0</v>
      </c>
      <c r="H272" s="2">
        <f t="shared" si="1"/>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0"/>
        <v>0</v>
      </c>
      <c r="H273" s="2">
        <f t="shared" si="1"/>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0"/>
        <v>0</v>
      </c>
      <c r="H274" s="2">
        <f t="shared" si="1"/>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0"/>
        <v>0</v>
      </c>
      <c r="H275" s="2">
        <f t="shared" si="1"/>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0"/>
        <v>0</v>
      </c>
      <c r="H276" s="2">
        <f t="shared" si="1"/>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0"/>
        <v>0</v>
      </c>
      <c r="H277" s="2">
        <f t="shared" si="1"/>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0"/>
        <v>0</v>
      </c>
      <c r="H278" s="2">
        <f t="shared" si="1"/>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0"/>
        <v>0</v>
      </c>
      <c r="H279" s="2">
        <f t="shared" si="1"/>
        <v>0</v>
      </c>
      <c r="I279" s="10">
        <v>0</v>
      </c>
      <c r="J279" s="3"/>
      <c r="K279" s="4"/>
      <c r="L279" s="4"/>
      <c r="M279" s="4"/>
      <c r="N279" s="4"/>
      <c r="O279" s="4"/>
      <c r="P279" s="4"/>
      <c r="Q279" s="4"/>
      <c r="R279" s="4"/>
      <c r="S279" s="4"/>
      <c r="T279" s="4"/>
      <c r="U279" s="4"/>
      <c r="V279" s="4"/>
      <c r="W279" s="4"/>
      <c r="X279" s="4"/>
      <c r="Y279" s="4"/>
      <c r="Z279" s="4"/>
    </row>
    <row r="280" spans="1:26" s="52" customFormat="1"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0"/>
        <v>0</v>
      </c>
      <c r="H281" s="2">
        <f t="shared" si="1"/>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0"/>
        <v>0</v>
      </c>
      <c r="H282" s="2">
        <f t="shared" si="1"/>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0"/>
        <v>0</v>
      </c>
      <c r="H283" s="2">
        <f t="shared" si="1"/>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0"/>
        <v>0</v>
      </c>
      <c r="H284" s="2">
        <f t="shared" si="1"/>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2196387</v>
      </c>
      <c r="D285" s="1">
        <f>'PR-RAS'!E289</f>
        <v>1897825.2899999998</v>
      </c>
      <c r="E285" s="1">
        <v>0</v>
      </c>
      <c r="F285" s="1">
        <v>0</v>
      </c>
      <c r="G285" s="2">
        <f t="shared" si="0"/>
        <v>1701738.6727199999</v>
      </c>
      <c r="H285" s="2">
        <f t="shared" si="1"/>
        <v>0.28999999980442226</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37213</v>
      </c>
      <c r="D286" s="1">
        <f>'PR-RAS'!E290</f>
        <v>1204.0200000002515</v>
      </c>
      <c r="E286" s="1">
        <v>0</v>
      </c>
      <c r="F286" s="1">
        <v>0</v>
      </c>
      <c r="G286" s="2">
        <f t="shared" si="0"/>
        <v>11291.996400000142</v>
      </c>
      <c r="H286" s="2">
        <f t="shared" si="1"/>
        <v>2.0000000251457095E-2</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0"/>
        <v>0</v>
      </c>
      <c r="H287" s="2">
        <f t="shared" si="1"/>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12016.65</v>
      </c>
      <c r="E288" s="1">
        <v>0</v>
      </c>
      <c r="F288" s="1">
        <v>0</v>
      </c>
      <c r="G288" s="2">
        <f t="shared" si="0"/>
        <v>6897.5570999999991</v>
      </c>
      <c r="H288" s="2">
        <f t="shared" si="1"/>
        <v>0.3500000000003638</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38738</v>
      </c>
      <c r="D289" s="1">
        <f>'PR-RAS'!E293</f>
        <v>0</v>
      </c>
      <c r="E289" s="1">
        <v>0</v>
      </c>
      <c r="F289" s="1">
        <v>0</v>
      </c>
      <c r="G289" s="2">
        <f t="shared" si="0"/>
        <v>11156.544</v>
      </c>
      <c r="H289" s="2">
        <f t="shared" si="1"/>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0"/>
        <v>0</v>
      </c>
      <c r="H290" s="2">
        <f t="shared" si="1"/>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0"/>
        <v>0</v>
      </c>
      <c r="H291" s="2">
        <f t="shared" si="1"/>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0"/>
        <v>0</v>
      </c>
      <c r="H292" s="2">
        <f t="shared" si="1"/>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0"/>
        <v>0</v>
      </c>
      <c r="H293" s="2">
        <f t="shared" si="1"/>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0"/>
        <v>0</v>
      </c>
      <c r="H294" s="2">
        <f t="shared" si="1"/>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0"/>
        <v>0</v>
      </c>
      <c r="H295" s="2">
        <f t="shared" si="1"/>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0"/>
        <v>0</v>
      </c>
      <c r="H296" s="2">
        <f t="shared" si="1"/>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0"/>
        <v>0</v>
      </c>
      <c r="H297" s="2">
        <f t="shared" si="1"/>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0"/>
        <v>0</v>
      </c>
      <c r="H298" s="2">
        <f t="shared" si="1"/>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0"/>
        <v>0</v>
      </c>
      <c r="H299" s="2">
        <f t="shared" si="1"/>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0"/>
        <v>0</v>
      </c>
      <c r="H300" s="2">
        <f t="shared" si="1"/>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0"/>
        <v>0</v>
      </c>
      <c r="H301" s="2">
        <f t="shared" si="1"/>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0"/>
        <v>0</v>
      </c>
      <c r="H302" s="2">
        <f t="shared" si="1"/>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0"/>
        <v>0</v>
      </c>
      <c r="H303" s="2">
        <f t="shared" si="1"/>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0"/>
        <v>0</v>
      </c>
      <c r="H304" s="2">
        <f t="shared" si="1"/>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0"/>
        <v>0</v>
      </c>
      <c r="H305" s="2">
        <f t="shared" si="1"/>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0"/>
        <v>0</v>
      </c>
      <c r="H306" s="2">
        <f t="shared" si="1"/>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0"/>
        <v>0</v>
      </c>
      <c r="H307" s="2">
        <f t="shared" si="1"/>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0"/>
        <v>0</v>
      </c>
      <c r="H308" s="2">
        <f t="shared" si="1"/>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0"/>
        <v>0</v>
      </c>
      <c r="H309" s="2">
        <f t="shared" si="1"/>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0"/>
        <v>0</v>
      </c>
      <c r="H310" s="2">
        <f t="shared" si="1"/>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0"/>
        <v>0</v>
      </c>
      <c r="H311" s="2">
        <f t="shared" si="1"/>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0"/>
        <v>0</v>
      </c>
      <c r="H312" s="2">
        <f t="shared" si="1"/>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0"/>
        <v>0</v>
      </c>
      <c r="H313" s="2">
        <f t="shared" si="1"/>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0"/>
        <v>0</v>
      </c>
      <c r="H314" s="2">
        <f t="shared" si="1"/>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0"/>
        <v>0</v>
      </c>
      <c r="H315" s="2">
        <f t="shared" si="1"/>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0"/>
        <v>0</v>
      </c>
      <c r="H316" s="2">
        <f t="shared" si="1"/>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0"/>
        <v>0</v>
      </c>
      <c r="H317" s="2">
        <f t="shared" si="1"/>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0"/>
        <v>0</v>
      </c>
      <c r="H318" s="2">
        <f t="shared" si="1"/>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0"/>
        <v>0</v>
      </c>
      <c r="H319" s="2">
        <f t="shared" si="1"/>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0"/>
        <v>0</v>
      </c>
      <c r="H320" s="2">
        <f t="shared" si="1"/>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0"/>
        <v>0</v>
      </c>
      <c r="H321" s="2">
        <f t="shared" si="1"/>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0"/>
        <v>0</v>
      </c>
      <c r="H322" s="2">
        <f t="shared" si="1"/>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0"/>
        <v>0</v>
      </c>
      <c r="H323" s="2">
        <f t="shared" si="1"/>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0"/>
        <v>0</v>
      </c>
      <c r="H324" s="2">
        <f t="shared" si="1"/>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0"/>
        <v>0</v>
      </c>
      <c r="H325" s="2">
        <f t="shared" si="1"/>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0"/>
        <v>0</v>
      </c>
      <c r="H326" s="2">
        <f t="shared" si="1"/>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0"/>
        <v>0</v>
      </c>
      <c r="H327" s="2">
        <f t="shared" si="1"/>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0"/>
        <v>0</v>
      </c>
      <c r="H328" s="2">
        <f t="shared" si="1"/>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0"/>
        <v>0</v>
      </c>
      <c r="H329" s="2">
        <f t="shared" si="1"/>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0"/>
        <v>0</v>
      </c>
      <c r="H330" s="2">
        <f t="shared" si="1"/>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0"/>
        <v>0</v>
      </c>
      <c r="H331" s="2">
        <f t="shared" si="1"/>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0"/>
        <v>0</v>
      </c>
      <c r="H332" s="2">
        <f t="shared" si="1"/>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0"/>
        <v>0</v>
      </c>
      <c r="H333" s="2">
        <f t="shared" si="1"/>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0"/>
        <v>0</v>
      </c>
      <c r="H334" s="2">
        <f t="shared" si="1"/>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0"/>
        <v>0</v>
      </c>
      <c r="H335" s="2">
        <f t="shared" si="1"/>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0"/>
        <v>0</v>
      </c>
      <c r="H336" s="2">
        <f t="shared" si="1"/>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0"/>
        <v>0</v>
      </c>
      <c r="H337" s="2">
        <f t="shared" si="1"/>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0"/>
        <v>0</v>
      </c>
      <c r="H338" s="2">
        <f t="shared" si="1"/>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0"/>
        <v>0</v>
      </c>
      <c r="H339" s="2">
        <f t="shared" si="1"/>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0"/>
        <v>0</v>
      </c>
      <c r="H340" s="2">
        <f t="shared" si="1"/>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0"/>
        <v>0</v>
      </c>
      <c r="H341" s="2">
        <f t="shared" si="1"/>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0"/>
        <v>0</v>
      </c>
      <c r="H342" s="2">
        <f t="shared" si="1"/>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0"/>
        <v>0</v>
      </c>
      <c r="H343" s="2">
        <f t="shared" si="1"/>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0"/>
        <v>0</v>
      </c>
      <c r="H344" s="2">
        <f t="shared" si="1"/>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0</v>
      </c>
      <c r="E345" s="1">
        <v>0</v>
      </c>
      <c r="F345" s="1">
        <v>0</v>
      </c>
      <c r="G345" s="2">
        <f t="shared" si="0"/>
        <v>0</v>
      </c>
      <c r="H345" s="2">
        <f t="shared" si="1"/>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0"/>
        <v>0</v>
      </c>
      <c r="H346" s="2">
        <f t="shared" si="1"/>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0"/>
        <v>0</v>
      </c>
      <c r="H347" s="2">
        <f t="shared" si="1"/>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0"/>
        <v>0</v>
      </c>
      <c r="H348" s="2">
        <f t="shared" si="1"/>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0"/>
        <v>0</v>
      </c>
      <c r="H349" s="2">
        <f t="shared" si="1"/>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0"/>
        <v>0</v>
      </c>
      <c r="H350" s="2">
        <f t="shared" si="1"/>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0"/>
        <v>0</v>
      </c>
      <c r="H351" s="2">
        <f t="shared" si="1"/>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0"/>
        <v>0</v>
      </c>
      <c r="H352" s="2">
        <f t="shared" si="1"/>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0"/>
        <v>0</v>
      </c>
      <c r="H353" s="2">
        <f t="shared" si="1"/>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0"/>
        <v>0</v>
      </c>
      <c r="H354" s="2">
        <f t="shared" si="1"/>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0"/>
        <v>0</v>
      </c>
      <c r="H355" s="2">
        <f t="shared" si="1"/>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0"/>
        <v>0</v>
      </c>
      <c r="H356" s="2">
        <f t="shared" si="1"/>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0"/>
        <v>0</v>
      </c>
      <c r="H357" s="2">
        <f t="shared" si="1"/>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0</v>
      </c>
      <c r="E358" s="1">
        <v>0</v>
      </c>
      <c r="F358" s="1">
        <v>0</v>
      </c>
      <c r="G358" s="2">
        <f t="shared" si="0"/>
        <v>0</v>
      </c>
      <c r="H358" s="2">
        <f t="shared" si="1"/>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0"/>
        <v>0</v>
      </c>
      <c r="H359" s="2">
        <f t="shared" si="1"/>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0"/>
        <v>0</v>
      </c>
      <c r="H360" s="2">
        <f t="shared" si="1"/>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0"/>
        <v>0</v>
      </c>
      <c r="H361" s="2">
        <f t="shared" si="1"/>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0"/>
        <v>0</v>
      </c>
      <c r="H362" s="2">
        <f t="shared" si="1"/>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0"/>
        <v>0</v>
      </c>
      <c r="H363" s="2">
        <f t="shared" si="1"/>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0</v>
      </c>
      <c r="E364" s="1">
        <v>0</v>
      </c>
      <c r="F364" s="1">
        <v>0</v>
      </c>
      <c r="G364" s="2">
        <f t="shared" si="0"/>
        <v>0</v>
      </c>
      <c r="H364" s="2">
        <f t="shared" si="1"/>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0"/>
        <v>0</v>
      </c>
      <c r="H365" s="2">
        <f t="shared" si="1"/>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0"/>
        <v>0</v>
      </c>
      <c r="H366" s="2">
        <f t="shared" si="1"/>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0"/>
        <v>0</v>
      </c>
      <c r="H367" s="2">
        <f t="shared" si="1"/>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0"/>
        <v>0</v>
      </c>
      <c r="H368" s="2">
        <f t="shared" si="1"/>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0"/>
        <v>0</v>
      </c>
      <c r="H369" s="2">
        <f t="shared" si="1"/>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0"/>
        <v>0</v>
      </c>
      <c r="H370" s="2">
        <f t="shared" si="1"/>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0"/>
        <v>0</v>
      </c>
      <c r="H371" s="2">
        <f t="shared" si="1"/>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0"/>
        <v>0</v>
      </c>
      <c r="H372" s="2">
        <f t="shared" si="1"/>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0"/>
        <v>0</v>
      </c>
      <c r="H373" s="2">
        <f t="shared" si="1"/>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0"/>
        <v>0</v>
      </c>
      <c r="H374" s="2">
        <f t="shared" si="1"/>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0"/>
        <v>0</v>
      </c>
      <c r="H375" s="2">
        <f t="shared" si="1"/>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0"/>
        <v>0</v>
      </c>
      <c r="H376" s="2">
        <f t="shared" si="1"/>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0"/>
        <v>0</v>
      </c>
      <c r="H377" s="2">
        <f t="shared" si="1"/>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0"/>
        <v>0</v>
      </c>
      <c r="H378" s="2">
        <f t="shared" si="1"/>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0"/>
        <v>0</v>
      </c>
      <c r="H379" s="2">
        <f t="shared" si="1"/>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0"/>
        <v>0</v>
      </c>
      <c r="H380" s="2">
        <f t="shared" si="1"/>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0"/>
        <v>0</v>
      </c>
      <c r="H381" s="2">
        <f t="shared" si="1"/>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0"/>
        <v>0</v>
      </c>
      <c r="H382" s="2">
        <f t="shared" si="1"/>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0"/>
        <v>0</v>
      </c>
      <c r="H383" s="2">
        <f t="shared" si="1"/>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0"/>
        <v>0</v>
      </c>
      <c r="H384" s="2">
        <f t="shared" si="1"/>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0"/>
        <v>0</v>
      </c>
      <c r="H385" s="2">
        <f t="shared" si="1"/>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0"/>
        <v>0</v>
      </c>
      <c r="H386" s="2">
        <f t="shared" si="1"/>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0"/>
        <v>0</v>
      </c>
      <c r="H387" s="2">
        <f t="shared" si="1"/>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0"/>
        <v>0</v>
      </c>
      <c r="H388" s="2">
        <f t="shared" si="1"/>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0"/>
        <v>0</v>
      </c>
      <c r="H389" s="2">
        <f t="shared" si="1"/>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0"/>
        <v>0</v>
      </c>
      <c r="H390" s="2">
        <f t="shared" si="1"/>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0"/>
        <v>0</v>
      </c>
      <c r="H391" s="2">
        <f t="shared" si="1"/>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0"/>
        <v>0</v>
      </c>
      <c r="H392" s="2">
        <f t="shared" si="1"/>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0"/>
        <v>0</v>
      </c>
      <c r="H393" s="2">
        <f t="shared" si="1"/>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0"/>
        <v>0</v>
      </c>
      <c r="H394" s="2">
        <f t="shared" si="1"/>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0"/>
        <v>0</v>
      </c>
      <c r="H395" s="2">
        <f t="shared" si="1"/>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0"/>
        <v>0</v>
      </c>
      <c r="H396" s="2">
        <f t="shared" si="1"/>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0"/>
        <v>0</v>
      </c>
      <c r="H397" s="2">
        <f t="shared" si="1"/>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0"/>
        <v>0</v>
      </c>
      <c r="H398" s="2">
        <f t="shared" si="1"/>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0"/>
        <v>0</v>
      </c>
      <c r="H399" s="2">
        <f t="shared" si="1"/>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0"/>
        <v>0</v>
      </c>
      <c r="H400" s="2">
        <f t="shared" si="1"/>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0"/>
        <v>0</v>
      </c>
      <c r="H401" s="2">
        <f t="shared" si="1"/>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0"/>
        <v>0</v>
      </c>
      <c r="H402" s="2">
        <f t="shared" si="1"/>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0</v>
      </c>
      <c r="E403" s="1">
        <v>0</v>
      </c>
      <c r="F403" s="1">
        <v>0</v>
      </c>
      <c r="G403" s="2">
        <f t="shared" si="0"/>
        <v>0</v>
      </c>
      <c r="H403" s="2">
        <f t="shared" si="1"/>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0"/>
        <v>0</v>
      </c>
      <c r="H404" s="2">
        <f t="shared" si="1"/>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0"/>
        <v>0</v>
      </c>
      <c r="H405" s="2">
        <f t="shared" si="1"/>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0"/>
        <v>0</v>
      </c>
      <c r="H406" s="2">
        <f t="shared" si="1"/>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2233600</v>
      </c>
      <c r="D407" s="1">
        <f>'PR-RAS'!E412</f>
        <v>1899029.31</v>
      </c>
      <c r="E407" s="1">
        <v>0</v>
      </c>
      <c r="F407" s="1">
        <v>0</v>
      </c>
      <c r="G407" s="2">
        <f t="shared" si="0"/>
        <v>2448853.3997200001</v>
      </c>
      <c r="H407" s="2">
        <f t="shared" si="1"/>
        <v>0.31000000005587935</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2196387</v>
      </c>
      <c r="D408" s="1">
        <f>'PR-RAS'!E413</f>
        <v>1897825.2899999998</v>
      </c>
      <c r="E408" s="1">
        <v>0</v>
      </c>
      <c r="F408" s="1">
        <v>0</v>
      </c>
      <c r="G408" s="2">
        <f t="shared" si="0"/>
        <v>2438759.2950599999</v>
      </c>
      <c r="H408" s="2">
        <f t="shared" si="1"/>
        <v>0.28999999980442226</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37213</v>
      </c>
      <c r="D409" s="1">
        <f>'PR-RAS'!E414</f>
        <v>1204.0200000002515</v>
      </c>
      <c r="E409" s="1">
        <v>0</v>
      </c>
      <c r="F409" s="1">
        <v>0</v>
      </c>
      <c r="G409" s="2">
        <f t="shared" si="0"/>
        <v>16165.384320000205</v>
      </c>
      <c r="H409" s="2">
        <f t="shared" si="1"/>
        <v>2.0000000251457095E-2</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0"/>
        <v>0</v>
      </c>
      <c r="H410" s="2">
        <f t="shared" si="1"/>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12016.65</v>
      </c>
      <c r="E411" s="1">
        <v>0</v>
      </c>
      <c r="F411" s="1">
        <v>0</v>
      </c>
      <c r="G411" s="2">
        <f t="shared" si="0"/>
        <v>9853.6529999999984</v>
      </c>
      <c r="H411" s="2">
        <f t="shared" si="1"/>
        <v>0.3500000000003638</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38738</v>
      </c>
      <c r="D412" s="1">
        <f>'PR-RAS'!E417</f>
        <v>0</v>
      </c>
      <c r="E412" s="1">
        <v>0</v>
      </c>
      <c r="F412" s="1">
        <v>0</v>
      </c>
      <c r="G412" s="2">
        <f t="shared" si="0"/>
        <v>15921.317999999999</v>
      </c>
      <c r="H412" s="2">
        <f t="shared" si="1"/>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0"/>
        <v>0</v>
      </c>
      <c r="H413" s="2">
        <f t="shared" si="1"/>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0"/>
        <v>0</v>
      </c>
      <c r="H414" s="2">
        <f t="shared" si="1"/>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0"/>
        <v>0</v>
      </c>
      <c r="H415" s="2">
        <f t="shared" si="1"/>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0"/>
        <v>0</v>
      </c>
      <c r="H416" s="2">
        <f t="shared" si="1"/>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0"/>
        <v>0</v>
      </c>
      <c r="H417" s="2">
        <f t="shared" si="1"/>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0"/>
        <v>0</v>
      </c>
      <c r="H418" s="2">
        <f t="shared" si="1"/>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0"/>
        <v>0</v>
      </c>
      <c r="H419" s="2">
        <f t="shared" si="1"/>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0"/>
        <v>0</v>
      </c>
      <c r="H420" s="2">
        <f t="shared" si="1"/>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0"/>
        <v>0</v>
      </c>
      <c r="H421" s="2">
        <f t="shared" si="1"/>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0"/>
        <v>0</v>
      </c>
      <c r="H422" s="2">
        <f t="shared" si="1"/>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0"/>
        <v>0</v>
      </c>
      <c r="H423" s="2">
        <f t="shared" si="1"/>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0"/>
        <v>0</v>
      </c>
      <c r="H424" s="2">
        <f t="shared" si="1"/>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0"/>
        <v>0</v>
      </c>
      <c r="H425" s="2">
        <f t="shared" si="1"/>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0"/>
        <v>0</v>
      </c>
      <c r="H426" s="2">
        <f t="shared" si="1"/>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0"/>
        <v>0</v>
      </c>
      <c r="H427" s="2">
        <f t="shared" si="1"/>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0"/>
        <v>0</v>
      </c>
      <c r="H428" s="2">
        <f t="shared" si="1"/>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0"/>
        <v>0</v>
      </c>
      <c r="H429" s="2">
        <f t="shared" si="1"/>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0"/>
        <v>0</v>
      </c>
      <c r="H430" s="2">
        <f t="shared" si="1"/>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0"/>
        <v>0</v>
      </c>
      <c r="H431" s="2">
        <f t="shared" si="1"/>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0"/>
        <v>0</v>
      </c>
      <c r="H432" s="2">
        <f t="shared" si="1"/>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0"/>
        <v>0</v>
      </c>
      <c r="H433" s="2">
        <f t="shared" si="1"/>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0"/>
        <v>0</v>
      </c>
      <c r="H434" s="2">
        <f t="shared" si="1"/>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0"/>
        <v>0</v>
      </c>
      <c r="H435" s="2">
        <f t="shared" si="1"/>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0"/>
        <v>0</v>
      </c>
      <c r="H436" s="2">
        <f t="shared" si="1"/>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0"/>
        <v>0</v>
      </c>
      <c r="H437" s="2">
        <f t="shared" si="1"/>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0"/>
        <v>0</v>
      </c>
      <c r="H438" s="2">
        <f t="shared" si="1"/>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0"/>
        <v>0</v>
      </c>
      <c r="H439" s="2">
        <f t="shared" si="1"/>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0"/>
        <v>0</v>
      </c>
      <c r="H440" s="2">
        <f t="shared" si="1"/>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0"/>
        <v>0</v>
      </c>
      <c r="H441" s="2">
        <f t="shared" si="1"/>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0"/>
        <v>0</v>
      </c>
      <c r="H442" s="2">
        <f t="shared" si="1"/>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0"/>
        <v>0</v>
      </c>
      <c r="H443" s="2">
        <f t="shared" si="1"/>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0"/>
        <v>0</v>
      </c>
      <c r="H444" s="2">
        <f t="shared" si="1"/>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0"/>
        <v>0</v>
      </c>
      <c r="H445" s="2">
        <f t="shared" si="1"/>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0"/>
        <v>0</v>
      </c>
      <c r="H446" s="2">
        <f t="shared" si="1"/>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0"/>
        <v>0</v>
      </c>
      <c r="H447" s="2">
        <f t="shared" si="1"/>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0"/>
        <v>0</v>
      </c>
      <c r="H448" s="2">
        <f t="shared" si="1"/>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0"/>
        <v>0</v>
      </c>
      <c r="H449" s="2">
        <f t="shared" si="1"/>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0"/>
        <v>0</v>
      </c>
      <c r="H450" s="2">
        <f t="shared" si="1"/>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0"/>
        <v>0</v>
      </c>
      <c r="H451" s="2">
        <f t="shared" si="1"/>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0"/>
        <v>0</v>
      </c>
      <c r="H452" s="2">
        <f t="shared" si="1"/>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0"/>
        <v>0</v>
      </c>
      <c r="H453" s="2">
        <f t="shared" si="1"/>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0"/>
        <v>0</v>
      </c>
      <c r="H454" s="2">
        <f t="shared" si="1"/>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0"/>
        <v>0</v>
      </c>
      <c r="H455" s="2">
        <f t="shared" si="1"/>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0"/>
        <v>0</v>
      </c>
      <c r="H456" s="2">
        <f t="shared" si="1"/>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0"/>
        <v>0</v>
      </c>
      <c r="H457" s="2">
        <f t="shared" si="1"/>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0"/>
        <v>0</v>
      </c>
      <c r="H458" s="2">
        <f t="shared" si="1"/>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0"/>
        <v>0</v>
      </c>
      <c r="H459" s="2">
        <f t="shared" si="1"/>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0"/>
        <v>0</v>
      </c>
      <c r="H460" s="2">
        <f t="shared" si="1"/>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0"/>
        <v>0</v>
      </c>
      <c r="H461" s="2">
        <f t="shared" si="1"/>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0"/>
        <v>0</v>
      </c>
      <c r="H462" s="2">
        <f t="shared" si="1"/>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0"/>
        <v>0</v>
      </c>
      <c r="H463" s="2">
        <f t="shared" si="1"/>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0"/>
        <v>0</v>
      </c>
      <c r="H464" s="2">
        <f t="shared" si="1"/>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0"/>
        <v>0</v>
      </c>
      <c r="H465" s="2">
        <f t="shared" si="1"/>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0"/>
        <v>0</v>
      </c>
      <c r="H466" s="2">
        <f t="shared" si="1"/>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0"/>
        <v>0</v>
      </c>
      <c r="H467" s="2">
        <f t="shared" si="1"/>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0"/>
        <v>0</v>
      </c>
      <c r="H468" s="2">
        <f t="shared" si="1"/>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0"/>
        <v>0</v>
      </c>
      <c r="H469" s="2">
        <f t="shared" si="1"/>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0"/>
        <v>0</v>
      </c>
      <c r="H470" s="2">
        <f t="shared" si="1"/>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0"/>
        <v>0</v>
      </c>
      <c r="H471" s="2">
        <f t="shared" si="1"/>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0"/>
        <v>0</v>
      </c>
      <c r="H472" s="2">
        <f t="shared" si="1"/>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0"/>
        <v>0</v>
      </c>
      <c r="H473" s="2">
        <f t="shared" si="1"/>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0"/>
        <v>0</v>
      </c>
      <c r="H474" s="2">
        <f t="shared" si="1"/>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0"/>
        <v>0</v>
      </c>
      <c r="H475" s="2">
        <f t="shared" si="1"/>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0"/>
        <v>0</v>
      </c>
      <c r="H476" s="2">
        <f t="shared" si="1"/>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0"/>
        <v>0</v>
      </c>
      <c r="H477" s="2">
        <f t="shared" si="1"/>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0"/>
        <v>0</v>
      </c>
      <c r="H478" s="2">
        <f t="shared" si="1"/>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0"/>
        <v>0</v>
      </c>
      <c r="H479" s="2">
        <f t="shared" si="1"/>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0"/>
        <v>0</v>
      </c>
      <c r="H480" s="2">
        <f t="shared" si="1"/>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0"/>
        <v>0</v>
      </c>
      <c r="H481" s="2">
        <f t="shared" si="1"/>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0"/>
        <v>0</v>
      </c>
      <c r="H482" s="2">
        <f t="shared" si="1"/>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0"/>
        <v>0</v>
      </c>
      <c r="H483" s="2">
        <f t="shared" si="1"/>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0"/>
        <v>0</v>
      </c>
      <c r="H484" s="2">
        <f t="shared" si="1"/>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0"/>
        <v>0</v>
      </c>
      <c r="H485" s="2">
        <f t="shared" si="1"/>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0"/>
        <v>0</v>
      </c>
      <c r="H486" s="2">
        <f t="shared" si="1"/>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0"/>
        <v>0</v>
      </c>
      <c r="H487" s="2">
        <f t="shared" si="1"/>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0"/>
        <v>0</v>
      </c>
      <c r="H488" s="2">
        <f t="shared" si="1"/>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0"/>
        <v>0</v>
      </c>
      <c r="H489" s="2">
        <f t="shared" si="1"/>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0"/>
        <v>0</v>
      </c>
      <c r="H490" s="2">
        <f t="shared" si="1"/>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0"/>
        <v>0</v>
      </c>
      <c r="H491" s="2">
        <f t="shared" si="1"/>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0"/>
        <v>0</v>
      </c>
      <c r="H492" s="2">
        <f t="shared" si="1"/>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0"/>
        <v>0</v>
      </c>
      <c r="H493" s="2">
        <f t="shared" si="1"/>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0"/>
        <v>0</v>
      </c>
      <c r="H494" s="2">
        <f t="shared" si="1"/>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0"/>
        <v>0</v>
      </c>
      <c r="H495" s="2">
        <f t="shared" si="1"/>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0"/>
        <v>0</v>
      </c>
      <c r="H496" s="2">
        <f t="shared" si="1"/>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0"/>
        <v>0</v>
      </c>
      <c r="H497" s="2">
        <f t="shared" si="1"/>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0"/>
        <v>0</v>
      </c>
      <c r="H498" s="2">
        <f t="shared" si="1"/>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0"/>
        <v>0</v>
      </c>
      <c r="H499" s="2">
        <f t="shared" si="1"/>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0"/>
        <v>0</v>
      </c>
      <c r="H500" s="2">
        <f t="shared" si="1"/>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0"/>
        <v>0</v>
      </c>
      <c r="H501" s="2">
        <f t="shared" si="1"/>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0"/>
        <v>0</v>
      </c>
      <c r="H502" s="2">
        <f t="shared" si="1"/>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0"/>
        <v>0</v>
      </c>
      <c r="H503" s="2">
        <f t="shared" si="1"/>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0"/>
        <v>0</v>
      </c>
      <c r="H504" s="2">
        <f t="shared" si="1"/>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0"/>
        <v>0</v>
      </c>
      <c r="H505" s="2">
        <f t="shared" si="1"/>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0"/>
        <v>0</v>
      </c>
      <c r="H506" s="2">
        <f t="shared" si="1"/>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0"/>
        <v>0</v>
      </c>
      <c r="H507" s="2">
        <f t="shared" si="1"/>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0"/>
        <v>0</v>
      </c>
      <c r="H508" s="2">
        <f t="shared" si="1"/>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0"/>
        <v>0</v>
      </c>
      <c r="H509" s="2">
        <f t="shared" si="1"/>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0"/>
        <v>0</v>
      </c>
      <c r="H510" s="2">
        <f t="shared" si="1"/>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0"/>
        <v>0</v>
      </c>
      <c r="H511" s="2">
        <f t="shared" si="1"/>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0"/>
        <v>0</v>
      </c>
      <c r="H512" s="2">
        <f t="shared" si="1"/>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0"/>
        <v>0</v>
      </c>
      <c r="H513" s="2">
        <f t="shared" si="1"/>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0"/>
        <v>0</v>
      </c>
      <c r="H514" s="2">
        <f t="shared" si="1"/>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0"/>
        <v>0</v>
      </c>
      <c r="H515" s="2">
        <f t="shared" si="1"/>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0"/>
        <v>0</v>
      </c>
      <c r="H516" s="2">
        <f t="shared" si="1"/>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0"/>
        <v>0</v>
      </c>
      <c r="H517" s="2">
        <f t="shared" si="1"/>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0"/>
        <v>0</v>
      </c>
      <c r="H518" s="2">
        <f t="shared" si="1"/>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0"/>
        <v>0</v>
      </c>
      <c r="H519" s="2">
        <f t="shared" si="1"/>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0"/>
        <v>0</v>
      </c>
      <c r="H520" s="2">
        <f t="shared" si="1"/>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0"/>
        <v>0</v>
      </c>
      <c r="H521" s="2">
        <f t="shared" si="1"/>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si="0"/>
        <v>0</v>
      </c>
      <c r="H522" s="2">
        <f t="shared" si="1"/>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0"/>
        <v>0</v>
      </c>
      <c r="H523" s="2">
        <f t="shared" si="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0"/>
        <v>0</v>
      </c>
      <c r="H524" s="2">
        <f t="shared" si="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0"/>
        <v>0</v>
      </c>
      <c r="H525" s="2">
        <f t="shared" si="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0"/>
        <v>0</v>
      </c>
      <c r="H526" s="2">
        <f t="shared" si="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0"/>
        <v>0</v>
      </c>
      <c r="H527" s="2">
        <f t="shared" si="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0"/>
        <v>0</v>
      </c>
      <c r="H528" s="2">
        <f t="shared" si="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0"/>
        <v>0</v>
      </c>
      <c r="H529" s="2">
        <f t="shared" si="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0"/>
        <v>0</v>
      </c>
      <c r="H530" s="2">
        <f t="shared" si="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0"/>
        <v>0</v>
      </c>
      <c r="H531" s="2">
        <f t="shared" si="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0"/>
        <v>0</v>
      </c>
      <c r="H532" s="2">
        <f t="shared" si="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0"/>
        <v>0</v>
      </c>
      <c r="H533" s="2">
        <f t="shared" si="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0"/>
        <v>0</v>
      </c>
      <c r="H534" s="2">
        <f t="shared" si="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0"/>
        <v>0</v>
      </c>
      <c r="H535" s="2">
        <f t="shared" si="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0"/>
        <v>0</v>
      </c>
      <c r="H536" s="2">
        <f t="shared" si="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0"/>
        <v>0</v>
      </c>
      <c r="H537" s="2">
        <f t="shared" si="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0"/>
        <v>0</v>
      </c>
      <c r="H538" s="2">
        <f t="shared" si="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0"/>
        <v>0</v>
      </c>
      <c r="H539" s="2">
        <f t="shared" si="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0"/>
        <v>0</v>
      </c>
      <c r="H540" s="2">
        <f t="shared" si="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0"/>
        <v>0</v>
      </c>
      <c r="H541" s="2">
        <f t="shared" si="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0"/>
        <v>0</v>
      </c>
      <c r="H542" s="2">
        <f t="shared" si="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0"/>
        <v>0</v>
      </c>
      <c r="H543" s="2">
        <f t="shared" si="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0"/>
        <v>0</v>
      </c>
      <c r="H544" s="2">
        <f t="shared" si="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0"/>
        <v>0</v>
      </c>
      <c r="H545" s="2">
        <f t="shared" si="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0"/>
        <v>0</v>
      </c>
      <c r="H546" s="2">
        <f t="shared" si="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0"/>
        <v>0</v>
      </c>
      <c r="H547" s="2">
        <f t="shared" si="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0"/>
        <v>0</v>
      </c>
      <c r="H548" s="2">
        <f t="shared" si="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0"/>
        <v>0</v>
      </c>
      <c r="H549" s="2">
        <f t="shared" si="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0"/>
        <v>0</v>
      </c>
      <c r="H550" s="2">
        <f t="shared" si="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0"/>
        <v>0</v>
      </c>
      <c r="H551" s="2">
        <f t="shared" si="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0"/>
        <v>0</v>
      </c>
      <c r="H552" s="2">
        <f t="shared" si="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0"/>
        <v>0</v>
      </c>
      <c r="H553" s="2">
        <f t="shared" si="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0"/>
        <v>0</v>
      </c>
      <c r="H554" s="2">
        <f t="shared" si="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0"/>
        <v>0</v>
      </c>
      <c r="H555" s="2">
        <f t="shared" si="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0"/>
        <v>0</v>
      </c>
      <c r="H556" s="2">
        <f t="shared" si="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0"/>
        <v>0</v>
      </c>
      <c r="H557" s="2">
        <f t="shared" si="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0"/>
        <v>0</v>
      </c>
      <c r="H558" s="2">
        <f t="shared" si="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0"/>
        <v>0</v>
      </c>
      <c r="H559" s="2">
        <f t="shared" si="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0"/>
        <v>0</v>
      </c>
      <c r="H560" s="2">
        <f t="shared" si="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0"/>
        <v>0</v>
      </c>
      <c r="H561" s="2">
        <f t="shared" si="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0"/>
        <v>0</v>
      </c>
      <c r="H562" s="2">
        <f t="shared" si="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0"/>
        <v>0</v>
      </c>
      <c r="H563" s="2">
        <f t="shared" si="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0"/>
        <v>0</v>
      </c>
      <c r="H564" s="2">
        <f t="shared" si="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0"/>
        <v>0</v>
      </c>
      <c r="H565" s="2">
        <f t="shared" si="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0"/>
        <v>0</v>
      </c>
      <c r="H566" s="2">
        <f t="shared" si="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0"/>
        <v>0</v>
      </c>
      <c r="H567" s="2">
        <f t="shared" si="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0"/>
        <v>0</v>
      </c>
      <c r="H568" s="2">
        <f t="shared" si="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0"/>
        <v>0</v>
      </c>
      <c r="H569" s="2">
        <f t="shared" si="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0"/>
        <v>0</v>
      </c>
      <c r="H570" s="2">
        <f t="shared" si="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0"/>
        <v>0</v>
      </c>
      <c r="H571" s="2">
        <f t="shared" si="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0"/>
        <v>0</v>
      </c>
      <c r="H572" s="2">
        <f t="shared" si="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0"/>
        <v>0</v>
      </c>
      <c r="H573" s="2">
        <f t="shared" si="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0"/>
        <v>0</v>
      </c>
      <c r="H574" s="2">
        <f t="shared" si="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0"/>
        <v>0</v>
      </c>
      <c r="H575" s="2">
        <f t="shared" si="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0"/>
        <v>0</v>
      </c>
      <c r="H576" s="2">
        <f t="shared" si="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0"/>
        <v>0</v>
      </c>
      <c r="H577" s="2">
        <f t="shared" si="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0"/>
        <v>0</v>
      </c>
      <c r="H578" s="2">
        <f t="shared" si="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0"/>
        <v>0</v>
      </c>
      <c r="H579" s="2">
        <f t="shared" si="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0"/>
        <v>0</v>
      </c>
      <c r="H580" s="2">
        <f t="shared" si="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0"/>
        <v>0</v>
      </c>
      <c r="H581" s="2">
        <f t="shared" si="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0"/>
        <v>0</v>
      </c>
      <c r="H582" s="2">
        <f t="shared" si="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0"/>
        <v>0</v>
      </c>
      <c r="H583" s="2">
        <f t="shared" si="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0"/>
        <v>0</v>
      </c>
      <c r="H584" s="2">
        <f t="shared" si="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0"/>
        <v>0</v>
      </c>
      <c r="H585" s="2">
        <f t="shared" si="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0"/>
        <v>0</v>
      </c>
      <c r="H586" s="2">
        <f t="shared" si="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0"/>
        <v>0</v>
      </c>
      <c r="H587" s="2">
        <f t="shared" si="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0"/>
        <v>0</v>
      </c>
      <c r="H588" s="2">
        <f t="shared" si="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0"/>
        <v>0</v>
      </c>
      <c r="H589" s="2">
        <f t="shared" si="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0"/>
        <v>0</v>
      </c>
      <c r="H590" s="2">
        <f t="shared" si="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0"/>
        <v>0</v>
      </c>
      <c r="H591" s="2">
        <f t="shared" si="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0"/>
        <v>0</v>
      </c>
      <c r="H592" s="2">
        <f t="shared" si="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0"/>
        <v>0</v>
      </c>
      <c r="H593" s="2">
        <f t="shared" si="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0"/>
        <v>0</v>
      </c>
      <c r="H594" s="2">
        <f t="shared" si="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0"/>
        <v>0</v>
      </c>
      <c r="H595" s="2">
        <f t="shared" si="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0"/>
        <v>0</v>
      </c>
      <c r="H596" s="2">
        <f t="shared" si="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0"/>
        <v>0</v>
      </c>
      <c r="H597" s="2">
        <f t="shared" si="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0"/>
        <v>0</v>
      </c>
      <c r="H598" s="2">
        <f t="shared" si="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0"/>
        <v>0</v>
      </c>
      <c r="H599" s="2">
        <f t="shared" si="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0"/>
        <v>0</v>
      </c>
      <c r="H600" s="2">
        <f t="shared" si="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0"/>
        <v>0</v>
      </c>
      <c r="H601" s="2">
        <f t="shared" si="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0"/>
        <v>0</v>
      </c>
      <c r="H602" s="2">
        <f t="shared" si="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0"/>
        <v>0</v>
      </c>
      <c r="H603" s="2">
        <f t="shared" si="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0"/>
        <v>0</v>
      </c>
      <c r="H604" s="2">
        <f t="shared" si="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0"/>
        <v>0</v>
      </c>
      <c r="H605" s="2">
        <f t="shared" si="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0"/>
        <v>0</v>
      </c>
      <c r="H606" s="2">
        <f t="shared" si="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0"/>
        <v>0</v>
      </c>
      <c r="H607" s="2">
        <f t="shared" si="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0"/>
        <v>0</v>
      </c>
      <c r="H608" s="2">
        <f t="shared" si="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0"/>
        <v>0</v>
      </c>
      <c r="H609" s="2">
        <f t="shared" si="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0"/>
        <v>0</v>
      </c>
      <c r="H610" s="2">
        <f t="shared" si="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0"/>
        <v>0</v>
      </c>
      <c r="H611" s="2">
        <f t="shared" si="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0"/>
        <v>0</v>
      </c>
      <c r="H612" s="2">
        <f t="shared" si="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0"/>
        <v>0</v>
      </c>
      <c r="H613" s="2">
        <f t="shared" si="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0"/>
        <v>0</v>
      </c>
      <c r="H614" s="2">
        <f t="shared" si="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0"/>
        <v>0</v>
      </c>
      <c r="H615" s="2">
        <f t="shared" si="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0"/>
        <v>0</v>
      </c>
      <c r="H616" s="2">
        <f t="shared" si="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0"/>
        <v>0</v>
      </c>
      <c r="H617" s="2">
        <f t="shared" si="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0"/>
        <v>0</v>
      </c>
      <c r="H618" s="2">
        <f t="shared" si="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0"/>
        <v>0</v>
      </c>
      <c r="H619" s="2">
        <f t="shared" si="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0"/>
        <v>0</v>
      </c>
      <c r="H620" s="2">
        <f t="shared" si="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0"/>
        <v>0</v>
      </c>
      <c r="H621" s="2">
        <f t="shared" si="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0"/>
        <v>0</v>
      </c>
      <c r="H622" s="2">
        <f t="shared" si="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0"/>
        <v>0</v>
      </c>
      <c r="H623" s="2">
        <f t="shared" si="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0"/>
        <v>0</v>
      </c>
      <c r="H624" s="2">
        <f t="shared" si="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0"/>
        <v>0</v>
      </c>
      <c r="H625" s="2">
        <f t="shared" si="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0"/>
        <v>0</v>
      </c>
      <c r="H626" s="2">
        <f t="shared" si="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0"/>
        <v>0</v>
      </c>
      <c r="H627" s="2">
        <f t="shared" si="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0"/>
        <v>0</v>
      </c>
      <c r="H628" s="2">
        <f t="shared" si="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0"/>
        <v>0</v>
      </c>
      <c r="H629" s="2">
        <f t="shared" si="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0"/>
        <v>0</v>
      </c>
      <c r="H630" s="2">
        <f t="shared" si="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0"/>
        <v>0</v>
      </c>
      <c r="H631" s="2">
        <f t="shared" si="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0"/>
        <v>0</v>
      </c>
      <c r="H632" s="2">
        <f t="shared" si="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2233600</v>
      </c>
      <c r="D633" s="1">
        <f>'PR-RAS'!E639</f>
        <v>1899029.31</v>
      </c>
      <c r="E633" s="1">
        <v>0</v>
      </c>
      <c r="F633" s="1">
        <v>0</v>
      </c>
      <c r="G633" s="2">
        <f t="shared" si="0"/>
        <v>3812008.2478400003</v>
      </c>
      <c r="H633" s="2">
        <f t="shared" si="1"/>
        <v>0.31000000005587935</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2196387</v>
      </c>
      <c r="D634" s="1">
        <f>'PR-RAS'!E640</f>
        <v>1897825.2899999998</v>
      </c>
      <c r="E634" s="1">
        <v>0</v>
      </c>
      <c r="F634" s="1">
        <v>0</v>
      </c>
      <c r="G634" s="2">
        <f t="shared" si="0"/>
        <v>3792959.7881400003</v>
      </c>
      <c r="H634" s="2">
        <f t="shared" si="1"/>
        <v>0.28999999980442226</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37213</v>
      </c>
      <c r="D635" s="1">
        <f>'PR-RAS'!E641</f>
        <v>1204.0200000002515</v>
      </c>
      <c r="E635" s="1">
        <v>0</v>
      </c>
      <c r="F635" s="1">
        <v>0</v>
      </c>
      <c r="G635" s="2">
        <f t="shared" si="0"/>
        <v>25119.73936000032</v>
      </c>
      <c r="H635" s="2">
        <f t="shared" si="1"/>
        <v>2.0000000251457095E-2</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0"/>
        <v>0</v>
      </c>
      <c r="H636" s="2">
        <f t="shared" si="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12016.65</v>
      </c>
      <c r="E637" s="1">
        <v>0</v>
      </c>
      <c r="F637" s="1">
        <v>0</v>
      </c>
      <c r="G637" s="2">
        <f t="shared" si="0"/>
        <v>15285.1788</v>
      </c>
      <c r="H637" s="2">
        <f t="shared" si="1"/>
        <v>0.3500000000003638</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38738</v>
      </c>
      <c r="D638" s="1">
        <f>'PR-RAS'!E644</f>
        <v>0</v>
      </c>
      <c r="E638" s="1">
        <v>0</v>
      </c>
      <c r="F638" s="1">
        <v>0</v>
      </c>
      <c r="G638" s="2">
        <f t="shared" si="0"/>
        <v>24676.106</v>
      </c>
      <c r="H638" s="2">
        <f t="shared" si="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13220.670000000251</v>
      </c>
      <c r="E639" s="1">
        <v>0</v>
      </c>
      <c r="F639" s="1">
        <v>0</v>
      </c>
      <c r="G639" s="2">
        <f t="shared" si="0"/>
        <v>16869.574920000319</v>
      </c>
      <c r="H639" s="2">
        <f t="shared" si="1"/>
        <v>0.3299999997489067</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1525</v>
      </c>
      <c r="D640" s="1">
        <f>'PR-RAS'!E646</f>
        <v>0</v>
      </c>
      <c r="E640" s="1">
        <v>0</v>
      </c>
      <c r="F640" s="1">
        <v>0</v>
      </c>
      <c r="G640" s="2">
        <f t="shared" si="0"/>
        <v>974.47500000000002</v>
      </c>
      <c r="H640" s="2">
        <f t="shared" si="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612801</v>
      </c>
      <c r="D641" s="1">
        <f>'PR-RAS'!E647</f>
        <v>0</v>
      </c>
      <c r="E641" s="1">
        <v>0</v>
      </c>
      <c r="F641" s="1">
        <v>0</v>
      </c>
      <c r="G641" s="2">
        <f t="shared" si="0"/>
        <v>392192.64</v>
      </c>
      <c r="H641" s="2">
        <f t="shared" si="1"/>
        <v>0</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11157</v>
      </c>
      <c r="D642" s="1">
        <f>'PR-RAS'!E649</f>
        <v>14279.44</v>
      </c>
      <c r="E642" s="1">
        <v>0</v>
      </c>
      <c r="F642" s="1">
        <v>0</v>
      </c>
      <c r="G642" s="2">
        <f t="shared" si="0"/>
        <v>25457.879080000002</v>
      </c>
      <c r="H642" s="2">
        <f t="shared" si="1"/>
        <v>0.44000000000050932</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2253415</v>
      </c>
      <c r="D643" s="1">
        <f>'PR-RAS'!E650</f>
        <v>1962575.16</v>
      </c>
      <c r="E643" s="1">
        <v>0</v>
      </c>
      <c r="F643" s="1">
        <v>0</v>
      </c>
      <c r="G643" s="2">
        <f t="shared" si="0"/>
        <v>3966638.9354400001</v>
      </c>
      <c r="H643" s="2">
        <f t="shared" si="1"/>
        <v>0.15999999991618097</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2247618</v>
      </c>
      <c r="D644" s="1">
        <f>'PR-RAS'!E651</f>
        <v>1940492.55</v>
      </c>
      <c r="E644" s="1">
        <v>0</v>
      </c>
      <c r="F644" s="1">
        <v>0</v>
      </c>
      <c r="G644" s="2">
        <f t="shared" si="0"/>
        <v>3940691.7933</v>
      </c>
      <c r="H644" s="2">
        <f t="shared" si="1"/>
        <v>0.44999999995343387</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16954</v>
      </c>
      <c r="D645" s="1">
        <f>'PR-RAS'!E652</f>
        <v>36362.049999999814</v>
      </c>
      <c r="E645" s="1">
        <v>0</v>
      </c>
      <c r="F645" s="1">
        <v>0</v>
      </c>
      <c r="G645" s="2">
        <f t="shared" si="0"/>
        <v>57752.696399999761</v>
      </c>
      <c r="H645" s="2">
        <f t="shared" si="1"/>
        <v>4.9999999813735485E-2</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0"/>
        <v>0</v>
      </c>
      <c r="H646" s="2">
        <f t="shared" si="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47</v>
      </c>
      <c r="D647" s="1">
        <f>'PR-RAS'!E654</f>
        <v>41</v>
      </c>
      <c r="E647" s="1">
        <v>0</v>
      </c>
      <c r="F647" s="1">
        <v>0</v>
      </c>
      <c r="G647" s="2">
        <f t="shared" si="0"/>
        <v>83.334000000000003</v>
      </c>
      <c r="H647" s="2">
        <f t="shared" si="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0"/>
        <v>0</v>
      </c>
      <c r="H648" s="2">
        <f t="shared" si="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47</v>
      </c>
      <c r="D649" s="1">
        <f>'PR-RAS'!E656</f>
        <v>41</v>
      </c>
      <c r="E649" s="1">
        <v>0</v>
      </c>
      <c r="F649" s="1">
        <v>0</v>
      </c>
      <c r="G649" s="2">
        <f t="shared" si="0"/>
        <v>83.591999999999999</v>
      </c>
      <c r="H649" s="2">
        <f t="shared" si="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0"/>
        <v>0</v>
      </c>
      <c r="H650" s="2">
        <f t="shared" si="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0"/>
        <v>0</v>
      </c>
      <c r="H651" s="2">
        <f t="shared" si="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0"/>
        <v>0</v>
      </c>
      <c r="H652" s="2">
        <f t="shared" si="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0"/>
        <v>0</v>
      </c>
      <c r="H653" s="2">
        <f t="shared" si="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0"/>
        <v>0</v>
      </c>
      <c r="H654" s="2">
        <f t="shared" si="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0"/>
        <v>0</v>
      </c>
      <c r="H655" s="2">
        <f t="shared" si="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0"/>
        <v>0</v>
      </c>
      <c r="H656" s="2">
        <f t="shared" si="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0"/>
        <v>0</v>
      </c>
      <c r="H657" s="2">
        <f t="shared" si="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0"/>
        <v>0</v>
      </c>
      <c r="H658" s="2">
        <f t="shared" si="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0"/>
        <v>0</v>
      </c>
      <c r="H659" s="2">
        <f t="shared" si="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0"/>
        <v>0</v>
      </c>
      <c r="H660" s="2">
        <f t="shared" si="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0"/>
        <v>0</v>
      </c>
      <c r="H661" s="2">
        <f t="shared" si="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0"/>
        <v>0</v>
      </c>
      <c r="H662" s="2">
        <f t="shared" si="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0"/>
        <v>0</v>
      </c>
      <c r="H663" s="2">
        <f t="shared" si="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0"/>
        <v>0</v>
      </c>
      <c r="H664" s="2">
        <f t="shared" si="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0"/>
        <v>0</v>
      </c>
      <c r="H665" s="2">
        <f t="shared" si="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0"/>
        <v>0</v>
      </c>
      <c r="H666" s="2">
        <f t="shared" si="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0"/>
        <v>0</v>
      </c>
      <c r="H667" s="2">
        <f t="shared" si="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0"/>
        <v>0</v>
      </c>
      <c r="H668" s="2">
        <f t="shared" si="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0"/>
        <v>0</v>
      </c>
      <c r="H669" s="2">
        <f t="shared" si="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0"/>
        <v>0</v>
      </c>
      <c r="H670" s="2">
        <f t="shared" si="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0"/>
        <v>0</v>
      </c>
      <c r="H671" s="2">
        <f t="shared" si="1"/>
        <v>0</v>
      </c>
      <c r="I671" s="10">
        <v>0</v>
      </c>
      <c r="J671" s="3"/>
      <c r="K671" s="4"/>
      <c r="L671" s="4"/>
      <c r="M671" s="4"/>
      <c r="N671" s="4"/>
      <c r="O671" s="4"/>
      <c r="P671" s="4"/>
      <c r="Q671" s="4"/>
      <c r="R671" s="4"/>
      <c r="S671" s="4"/>
      <c r="T671" s="4"/>
      <c r="U671" s="4"/>
      <c r="V671" s="4"/>
      <c r="W671" s="4"/>
      <c r="X671" s="4"/>
      <c r="Y671" s="4"/>
      <c r="Z671" s="4"/>
    </row>
    <row r="672" spans="1:26" s="52" customFormat="1" ht="12.75" customHeight="1" x14ac:dyDescent="0.2">
      <c r="A672" s="9">
        <v>151</v>
      </c>
      <c r="B672" s="1">
        <v>671</v>
      </c>
      <c r="C672" s="1">
        <f>'PR-RAS'!D679</f>
        <v>0</v>
      </c>
      <c r="D672" s="1">
        <f>'PR-RAS'!E679</f>
        <v>0</v>
      </c>
      <c r="E672" s="1">
        <v>0</v>
      </c>
      <c r="F672" s="1">
        <v>0</v>
      </c>
      <c r="G672" s="2">
        <f t="shared" ref="G672:G686" si="8">(B672/1000)*(C672*1+D672*2)</f>
        <v>0</v>
      </c>
      <c r="H672" s="2">
        <f t="shared" ref="H672:H686" si="9">ABS(C672-ROUND(C672,0))+ABS(D672-ROUND(D672,0))</f>
        <v>0</v>
      </c>
      <c r="I672" s="10">
        <v>0</v>
      </c>
      <c r="J672" s="3"/>
      <c r="K672" s="4"/>
      <c r="L672" s="4"/>
      <c r="M672" s="4"/>
      <c r="N672" s="4"/>
      <c r="O672" s="4"/>
      <c r="P672" s="4"/>
      <c r="Q672" s="4"/>
      <c r="R672" s="4"/>
      <c r="S672" s="4"/>
      <c r="T672" s="4"/>
      <c r="U672" s="4"/>
      <c r="V672" s="4"/>
      <c r="W672" s="4"/>
      <c r="X672" s="4"/>
      <c r="Y672" s="4"/>
      <c r="Z672" s="4"/>
    </row>
    <row r="673" spans="1:26" s="52" customFormat="1" ht="12.75" customHeight="1" x14ac:dyDescent="0.2">
      <c r="A673" s="9">
        <v>151</v>
      </c>
      <c r="B673" s="1">
        <v>672</v>
      </c>
      <c r="C673" s="1">
        <f>'PR-RAS'!D680</f>
        <v>0</v>
      </c>
      <c r="D673" s="1">
        <f>'PR-RAS'!E680</f>
        <v>0</v>
      </c>
      <c r="E673" s="1">
        <v>0</v>
      </c>
      <c r="F673" s="1">
        <v>0</v>
      </c>
      <c r="G673" s="2">
        <f t="shared" si="8"/>
        <v>0</v>
      </c>
      <c r="H673" s="2">
        <f t="shared" si="9"/>
        <v>0</v>
      </c>
      <c r="I673" s="10">
        <v>0</v>
      </c>
      <c r="J673" s="3"/>
      <c r="K673" s="4"/>
      <c r="L673" s="4"/>
      <c r="M673" s="4"/>
      <c r="N673" s="4"/>
      <c r="O673" s="4"/>
      <c r="P673" s="4"/>
      <c r="Q673" s="4"/>
      <c r="R673" s="4"/>
      <c r="S673" s="4"/>
      <c r="T673" s="4"/>
      <c r="U673" s="4"/>
      <c r="V673" s="4"/>
      <c r="W673" s="4"/>
      <c r="X673" s="4"/>
      <c r="Y673" s="4"/>
      <c r="Z673" s="4"/>
    </row>
    <row r="674" spans="1:26" s="52" customFormat="1" ht="12.75" customHeight="1" x14ac:dyDescent="0.2">
      <c r="A674" s="9">
        <v>151</v>
      </c>
      <c r="B674" s="1">
        <v>673</v>
      </c>
      <c r="C674" s="1">
        <f>'PR-RAS'!D681</f>
        <v>0</v>
      </c>
      <c r="D674" s="1">
        <f>'PR-RAS'!E681</f>
        <v>0</v>
      </c>
      <c r="E674" s="1">
        <v>0</v>
      </c>
      <c r="F674" s="1">
        <v>0</v>
      </c>
      <c r="G674" s="2">
        <f t="shared" si="8"/>
        <v>0</v>
      </c>
      <c r="H674" s="2">
        <f t="shared" si="9"/>
        <v>0</v>
      </c>
      <c r="I674" s="10">
        <v>0</v>
      </c>
      <c r="J674" s="3"/>
      <c r="K674" s="4"/>
      <c r="L674" s="4"/>
      <c r="M674" s="4"/>
      <c r="N674" s="4"/>
      <c r="O674" s="4"/>
      <c r="P674" s="4"/>
      <c r="Q674" s="4"/>
      <c r="R674" s="4"/>
      <c r="S674" s="4"/>
      <c r="T674" s="4"/>
      <c r="U674" s="4"/>
      <c r="V674" s="4"/>
      <c r="W674" s="4"/>
      <c r="X674" s="4"/>
      <c r="Y674" s="4"/>
      <c r="Z674" s="4"/>
    </row>
    <row r="675" spans="1:26" s="52" customFormat="1" ht="12.75" customHeight="1" x14ac:dyDescent="0.2">
      <c r="A675" s="9">
        <v>151</v>
      </c>
      <c r="B675" s="1">
        <v>674</v>
      </c>
      <c r="C675" s="1">
        <f>'PR-RAS'!D682</f>
        <v>0</v>
      </c>
      <c r="D675" s="1">
        <f>'PR-RAS'!E682</f>
        <v>0</v>
      </c>
      <c r="E675" s="1">
        <v>0</v>
      </c>
      <c r="F675" s="1">
        <v>0</v>
      </c>
      <c r="G675" s="2">
        <f t="shared" si="8"/>
        <v>0</v>
      </c>
      <c r="H675" s="2">
        <f t="shared" si="9"/>
        <v>0</v>
      </c>
      <c r="I675" s="10">
        <v>0</v>
      </c>
      <c r="J675" s="3"/>
      <c r="K675" s="4"/>
      <c r="L675" s="4"/>
      <c r="M675" s="4"/>
      <c r="N675" s="4"/>
      <c r="O675" s="4"/>
      <c r="P675" s="4"/>
      <c r="Q675" s="4"/>
      <c r="R675" s="4"/>
      <c r="S675" s="4"/>
      <c r="T675" s="4"/>
      <c r="U675" s="4"/>
      <c r="V675" s="4"/>
      <c r="W675" s="4"/>
      <c r="X675" s="4"/>
      <c r="Y675" s="4"/>
      <c r="Z675" s="4"/>
    </row>
    <row r="676" spans="1:26" s="52" customFormat="1" ht="12.75" customHeight="1" x14ac:dyDescent="0.2">
      <c r="A676" s="9">
        <v>151</v>
      </c>
      <c r="B676" s="1">
        <v>675</v>
      </c>
      <c r="C676" s="1">
        <f>'PR-RAS'!D683</f>
        <v>0</v>
      </c>
      <c r="D676" s="1">
        <f>'PR-RAS'!E683</f>
        <v>0</v>
      </c>
      <c r="E676" s="1">
        <v>0</v>
      </c>
      <c r="F676" s="1">
        <v>0</v>
      </c>
      <c r="G676" s="2">
        <f t="shared" si="8"/>
        <v>0</v>
      </c>
      <c r="H676" s="2">
        <f t="shared" si="9"/>
        <v>0</v>
      </c>
      <c r="I676" s="10">
        <v>0</v>
      </c>
      <c r="J676" s="3"/>
      <c r="K676" s="4"/>
      <c r="L676" s="4"/>
      <c r="M676" s="4"/>
      <c r="N676" s="4"/>
      <c r="O676" s="4"/>
      <c r="P676" s="4"/>
      <c r="Q676" s="4"/>
      <c r="R676" s="4"/>
      <c r="S676" s="4"/>
      <c r="T676" s="4"/>
      <c r="U676" s="4"/>
      <c r="V676" s="4"/>
      <c r="W676" s="4"/>
      <c r="X676" s="4"/>
      <c r="Y676" s="4"/>
      <c r="Z676" s="4"/>
    </row>
    <row r="677" spans="1:26" s="52" customFormat="1" ht="12.75" customHeight="1" x14ac:dyDescent="0.2">
      <c r="A677" s="9">
        <v>151</v>
      </c>
      <c r="B677" s="1">
        <v>676</v>
      </c>
      <c r="C677" s="1">
        <f>'PR-RAS'!D684</f>
        <v>0</v>
      </c>
      <c r="D677" s="1">
        <f>'PR-RAS'!E684</f>
        <v>0</v>
      </c>
      <c r="E677" s="1">
        <v>0</v>
      </c>
      <c r="F677" s="1">
        <v>0</v>
      </c>
      <c r="G677" s="2">
        <f t="shared" si="8"/>
        <v>0</v>
      </c>
      <c r="H677" s="2">
        <f t="shared" si="9"/>
        <v>0</v>
      </c>
      <c r="I677" s="10">
        <v>0</v>
      </c>
      <c r="J677" s="3"/>
      <c r="K677" s="4"/>
      <c r="L677" s="4"/>
      <c r="M677" s="4"/>
      <c r="N677" s="4"/>
      <c r="O677" s="4"/>
      <c r="P677" s="4"/>
      <c r="Q677" s="4"/>
      <c r="R677" s="4"/>
      <c r="S677" s="4"/>
      <c r="T677" s="4"/>
      <c r="U677" s="4"/>
      <c r="V677" s="4"/>
      <c r="W677" s="4"/>
      <c r="X677" s="4"/>
      <c r="Y677" s="4"/>
      <c r="Z677" s="4"/>
    </row>
    <row r="678" spans="1:26" s="52" customFormat="1" ht="12.75" customHeight="1" x14ac:dyDescent="0.2">
      <c r="A678" s="9">
        <v>151</v>
      </c>
      <c r="B678" s="1">
        <v>677</v>
      </c>
      <c r="C678" s="1">
        <f>'PR-RAS'!D685</f>
        <v>0</v>
      </c>
      <c r="D678" s="1">
        <f>'PR-RAS'!E685</f>
        <v>0</v>
      </c>
      <c r="E678" s="1">
        <v>0</v>
      </c>
      <c r="F678" s="1">
        <v>0</v>
      </c>
      <c r="G678" s="2">
        <f t="shared" si="8"/>
        <v>0</v>
      </c>
      <c r="H678" s="2">
        <f t="shared" si="9"/>
        <v>0</v>
      </c>
      <c r="I678" s="10">
        <v>0</v>
      </c>
      <c r="J678" s="3"/>
      <c r="K678" s="4"/>
      <c r="L678" s="4"/>
      <c r="M678" s="4"/>
      <c r="N678" s="4"/>
      <c r="O678" s="4"/>
      <c r="P678" s="4"/>
      <c r="Q678" s="4"/>
      <c r="R678" s="4"/>
      <c r="S678" s="4"/>
      <c r="T678" s="4"/>
      <c r="U678" s="4"/>
      <c r="V678" s="4"/>
      <c r="W678" s="4"/>
      <c r="X678" s="4"/>
      <c r="Y678" s="4"/>
      <c r="Z678" s="4"/>
    </row>
    <row r="679" spans="1:26" s="52" customFormat="1" ht="12.75" customHeight="1" x14ac:dyDescent="0.2">
      <c r="A679" s="9">
        <v>151</v>
      </c>
      <c r="B679" s="1">
        <v>678</v>
      </c>
      <c r="C679" s="1">
        <f>'PR-RAS'!D686</f>
        <v>0</v>
      </c>
      <c r="D679" s="1">
        <f>'PR-RAS'!E686</f>
        <v>0</v>
      </c>
      <c r="E679" s="1">
        <v>0</v>
      </c>
      <c r="F679" s="1">
        <v>0</v>
      </c>
      <c r="G679" s="2">
        <f t="shared" si="8"/>
        <v>0</v>
      </c>
      <c r="H679" s="2">
        <f t="shared" si="9"/>
        <v>0</v>
      </c>
      <c r="I679" s="10">
        <v>0</v>
      </c>
      <c r="J679" s="3"/>
      <c r="K679" s="4"/>
      <c r="L679" s="4"/>
      <c r="M679" s="4"/>
      <c r="N679" s="4"/>
      <c r="O679" s="4"/>
      <c r="P679" s="4"/>
      <c r="Q679" s="4"/>
      <c r="R679" s="4"/>
      <c r="S679" s="4"/>
      <c r="T679" s="4"/>
      <c r="U679" s="4"/>
      <c r="V679" s="4"/>
      <c r="W679" s="4"/>
      <c r="X679" s="4"/>
      <c r="Y679" s="4"/>
      <c r="Z679" s="4"/>
    </row>
    <row r="680" spans="1:26" s="52" customFormat="1" ht="12.75" customHeight="1" x14ac:dyDescent="0.2">
      <c r="A680" s="9">
        <v>151</v>
      </c>
      <c r="B680" s="1">
        <v>679</v>
      </c>
      <c r="C680" s="1">
        <f>'PR-RAS'!D687</f>
        <v>0</v>
      </c>
      <c r="D680" s="1">
        <f>'PR-RAS'!E687</f>
        <v>0</v>
      </c>
      <c r="E680" s="1">
        <v>0</v>
      </c>
      <c r="F680" s="1">
        <v>0</v>
      </c>
      <c r="G680" s="2">
        <f t="shared" si="8"/>
        <v>0</v>
      </c>
      <c r="H680" s="2">
        <f t="shared" si="9"/>
        <v>0</v>
      </c>
      <c r="I680" s="10">
        <v>0</v>
      </c>
      <c r="J680" s="3"/>
      <c r="K680" s="4"/>
      <c r="L680" s="4"/>
      <c r="M680" s="4"/>
      <c r="N680" s="4"/>
      <c r="O680" s="4"/>
      <c r="P680" s="4"/>
      <c r="Q680" s="4"/>
      <c r="R680" s="4"/>
      <c r="S680" s="4"/>
      <c r="T680" s="4"/>
      <c r="U680" s="4"/>
      <c r="V680" s="4"/>
      <c r="W680" s="4"/>
      <c r="X680" s="4"/>
      <c r="Y680" s="4"/>
      <c r="Z680" s="4"/>
    </row>
    <row r="681" spans="1:26" s="52" customFormat="1" ht="12.75" customHeight="1" x14ac:dyDescent="0.2">
      <c r="A681" s="9">
        <v>151</v>
      </c>
      <c r="B681" s="1">
        <v>680</v>
      </c>
      <c r="C681" s="1">
        <f>'PR-RAS'!D688</f>
        <v>0</v>
      </c>
      <c r="D681" s="1">
        <f>'PR-RAS'!E688</f>
        <v>0</v>
      </c>
      <c r="E681" s="1">
        <v>0</v>
      </c>
      <c r="F681" s="1">
        <v>0</v>
      </c>
      <c r="G681" s="2">
        <f t="shared" si="8"/>
        <v>0</v>
      </c>
      <c r="H681" s="2">
        <f t="shared" si="9"/>
        <v>0</v>
      </c>
      <c r="I681" s="10">
        <v>0</v>
      </c>
      <c r="J681" s="3"/>
      <c r="K681" s="4"/>
      <c r="L681" s="4"/>
      <c r="M681" s="4"/>
      <c r="N681" s="4"/>
      <c r="O681" s="4"/>
      <c r="P681" s="4"/>
      <c r="Q681" s="4"/>
      <c r="R681" s="4"/>
      <c r="S681" s="4"/>
      <c r="T681" s="4"/>
      <c r="U681" s="4"/>
      <c r="V681" s="4"/>
      <c r="W681" s="4"/>
      <c r="X681" s="4"/>
      <c r="Y681" s="4"/>
      <c r="Z681" s="4"/>
    </row>
    <row r="682" spans="1:26" s="52" customFormat="1" ht="12.75" customHeight="1" x14ac:dyDescent="0.2">
      <c r="A682" s="9">
        <v>151</v>
      </c>
      <c r="B682" s="1">
        <v>681</v>
      </c>
      <c r="C682" s="1">
        <f>'PR-RAS'!D689</f>
        <v>0</v>
      </c>
      <c r="D682" s="1">
        <f>'PR-RAS'!E689</f>
        <v>0</v>
      </c>
      <c r="E682" s="1">
        <v>0</v>
      </c>
      <c r="F682" s="1">
        <v>0</v>
      </c>
      <c r="G682" s="2">
        <f t="shared" si="8"/>
        <v>0</v>
      </c>
      <c r="H682" s="2">
        <f t="shared" si="9"/>
        <v>0</v>
      </c>
      <c r="I682" s="10">
        <v>0</v>
      </c>
      <c r="J682" s="3"/>
      <c r="K682" s="4"/>
      <c r="L682" s="4"/>
      <c r="M682" s="4"/>
      <c r="N682" s="4"/>
      <c r="O682" s="4"/>
      <c r="P682" s="4"/>
      <c r="Q682" s="4"/>
      <c r="R682" s="4"/>
      <c r="S682" s="4"/>
      <c r="T682" s="4"/>
      <c r="U682" s="4"/>
      <c r="V682" s="4"/>
      <c r="W682" s="4"/>
      <c r="X682" s="4"/>
      <c r="Y682" s="4"/>
      <c r="Z682" s="4"/>
    </row>
    <row r="683" spans="1:26" s="52" customFormat="1" ht="12.75" customHeight="1" x14ac:dyDescent="0.2">
      <c r="A683" s="9">
        <v>151</v>
      </c>
      <c r="B683" s="1">
        <v>682</v>
      </c>
      <c r="C683" s="1">
        <f>'PR-RAS'!D690</f>
        <v>0</v>
      </c>
      <c r="D683" s="1">
        <f>'PR-RAS'!E690</f>
        <v>0</v>
      </c>
      <c r="E683" s="1">
        <v>0</v>
      </c>
      <c r="F683" s="1">
        <v>0</v>
      </c>
      <c r="G683" s="2">
        <f t="shared" si="8"/>
        <v>0</v>
      </c>
      <c r="H683" s="2">
        <f t="shared" si="9"/>
        <v>0</v>
      </c>
      <c r="I683" s="10">
        <v>0</v>
      </c>
      <c r="J683" s="3"/>
      <c r="K683" s="4"/>
      <c r="L683" s="4"/>
      <c r="M683" s="4"/>
      <c r="N683" s="4"/>
      <c r="O683" s="4"/>
      <c r="P683" s="4"/>
      <c r="Q683" s="4"/>
      <c r="R683" s="4"/>
      <c r="S683" s="4"/>
      <c r="T683" s="4"/>
      <c r="U683" s="4"/>
      <c r="V683" s="4"/>
      <c r="W683" s="4"/>
      <c r="X683" s="4"/>
      <c r="Y683" s="4"/>
      <c r="Z683" s="4"/>
    </row>
    <row r="684" spans="1:26" s="52" customFormat="1" ht="12.75" customHeight="1" x14ac:dyDescent="0.2">
      <c r="A684" s="9">
        <v>151</v>
      </c>
      <c r="B684" s="1">
        <v>683</v>
      </c>
      <c r="C684" s="1">
        <f>'PR-RAS'!D691</f>
        <v>0</v>
      </c>
      <c r="D684" s="1">
        <f>'PR-RAS'!E691</f>
        <v>0</v>
      </c>
      <c r="E684" s="1">
        <v>0</v>
      </c>
      <c r="F684" s="1">
        <v>0</v>
      </c>
      <c r="G684" s="2">
        <f t="shared" si="8"/>
        <v>0</v>
      </c>
      <c r="H684" s="2">
        <f t="shared" si="9"/>
        <v>0</v>
      </c>
      <c r="I684" s="10">
        <v>0</v>
      </c>
      <c r="J684" s="3"/>
      <c r="K684" s="4"/>
      <c r="L684" s="4"/>
      <c r="M684" s="4"/>
      <c r="N684" s="4"/>
      <c r="O684" s="4"/>
      <c r="P684" s="4"/>
      <c r="Q684" s="4"/>
      <c r="R684" s="4"/>
      <c r="S684" s="4"/>
      <c r="T684" s="4"/>
      <c r="U684" s="4"/>
      <c r="V684" s="4"/>
      <c r="W684" s="4"/>
      <c r="X684" s="4"/>
      <c r="Y684" s="4"/>
      <c r="Z684" s="4"/>
    </row>
    <row r="685" spans="1:26" s="52" customFormat="1" ht="12.75" customHeight="1" x14ac:dyDescent="0.2">
      <c r="A685" s="9">
        <v>151</v>
      </c>
      <c r="B685" s="1">
        <v>684</v>
      </c>
      <c r="C685" s="1">
        <f>'PR-RAS'!D692</f>
        <v>0</v>
      </c>
      <c r="D685" s="1">
        <f>'PR-RAS'!E692</f>
        <v>0</v>
      </c>
      <c r="E685" s="1">
        <v>0</v>
      </c>
      <c r="F685" s="1">
        <v>0</v>
      </c>
      <c r="G685" s="2">
        <f t="shared" si="8"/>
        <v>0</v>
      </c>
      <c r="H685" s="2">
        <f t="shared" si="9"/>
        <v>0</v>
      </c>
      <c r="I685" s="10">
        <v>0</v>
      </c>
      <c r="J685" s="3"/>
      <c r="K685" s="4"/>
      <c r="L685" s="4"/>
      <c r="M685" s="4"/>
      <c r="N685" s="4"/>
      <c r="O685" s="4"/>
      <c r="P685" s="4"/>
      <c r="Q685" s="4"/>
      <c r="R685" s="4"/>
      <c r="S685" s="4"/>
      <c r="T685" s="4"/>
      <c r="U685" s="4"/>
      <c r="V685" s="4"/>
      <c r="W685" s="4"/>
      <c r="X685" s="4"/>
      <c r="Y685" s="4"/>
      <c r="Z685" s="4"/>
    </row>
    <row r="686" spans="1:26" s="52" customFormat="1" ht="12.75" customHeight="1" x14ac:dyDescent="0.2">
      <c r="A686" s="9">
        <v>151</v>
      </c>
      <c r="B686" s="1">
        <v>685</v>
      </c>
      <c r="C686" s="1">
        <f>'PR-RAS'!D693</f>
        <v>0</v>
      </c>
      <c r="D686" s="1">
        <f>'PR-RAS'!E693</f>
        <v>0</v>
      </c>
      <c r="E686" s="1">
        <v>0</v>
      </c>
      <c r="F686" s="1">
        <v>0</v>
      </c>
      <c r="G686" s="2">
        <f t="shared" si="8"/>
        <v>0</v>
      </c>
      <c r="H686" s="2">
        <f t="shared" si="9"/>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0"/>
        <v>0</v>
      </c>
      <c r="H687" s="2">
        <f t="shared" si="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0"/>
        <v>0</v>
      </c>
      <c r="H688" s="2">
        <f t="shared" si="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0"/>
        <v>0</v>
      </c>
      <c r="H689" s="2">
        <f t="shared" si="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0"/>
        <v>0</v>
      </c>
      <c r="H690" s="2">
        <f t="shared" si="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0"/>
        <v>0</v>
      </c>
      <c r="H691" s="2">
        <f t="shared" si="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0"/>
        <v>0</v>
      </c>
      <c r="H692" s="2">
        <f t="shared" si="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0"/>
        <v>0</v>
      </c>
      <c r="H693" s="2">
        <f t="shared" si="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0"/>
        <v>0</v>
      </c>
      <c r="H694" s="2">
        <f t="shared" si="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0"/>
        <v>0</v>
      </c>
      <c r="H695" s="2">
        <f t="shared" si="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0"/>
        <v>0</v>
      </c>
      <c r="H696" s="2">
        <f t="shared" si="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0"/>
        <v>0</v>
      </c>
      <c r="H697" s="2">
        <f t="shared" si="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0"/>
        <v>0</v>
      </c>
      <c r="H698" s="2">
        <f t="shared" si="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0"/>
        <v>0</v>
      </c>
      <c r="H699" s="2">
        <f t="shared" si="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0"/>
        <v>0</v>
      </c>
      <c r="H700" s="2">
        <f t="shared" si="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0"/>
        <v>0</v>
      </c>
      <c r="H701" s="2">
        <f t="shared" si="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0"/>
        <v>0</v>
      </c>
      <c r="H702" s="2">
        <f t="shared" si="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0"/>
        <v>0</v>
      </c>
      <c r="H703" s="2">
        <f t="shared" si="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0"/>
        <v>0</v>
      </c>
      <c r="H704" s="2">
        <f t="shared" si="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0"/>
        <v>0</v>
      </c>
      <c r="H705" s="2">
        <f t="shared" si="1"/>
        <v>0</v>
      </c>
      <c r="I705" s="10">
        <v>0</v>
      </c>
      <c r="J705" s="3"/>
      <c r="K705" s="4"/>
      <c r="L705" s="4"/>
      <c r="M705" s="4"/>
      <c r="N705" s="4"/>
      <c r="O705" s="4"/>
      <c r="P705" s="4"/>
      <c r="Q705" s="4"/>
      <c r="R705" s="4"/>
      <c r="S705" s="4"/>
      <c r="T705" s="4"/>
      <c r="U705" s="4"/>
      <c r="V705" s="4"/>
      <c r="W705" s="4"/>
      <c r="X705" s="4"/>
      <c r="Y705" s="4"/>
      <c r="Z705" s="4"/>
    </row>
    <row r="706" spans="1:26" s="52" customFormat="1" ht="12.75" customHeight="1" x14ac:dyDescent="0.2">
      <c r="A706" s="9">
        <v>151</v>
      </c>
      <c r="B706" s="1">
        <v>705</v>
      </c>
      <c r="C706" s="1">
        <f>'PR-RAS'!D713</f>
        <v>0</v>
      </c>
      <c r="D706" s="1">
        <f>'PR-RAS'!E713</f>
        <v>0</v>
      </c>
      <c r="E706" s="1">
        <v>0</v>
      </c>
      <c r="F706" s="1">
        <v>0</v>
      </c>
      <c r="G706" s="2">
        <f t="shared" ref="G706:G708" si="10">(B706/1000)*(C706*1+D706*2)</f>
        <v>0</v>
      </c>
      <c r="H706" s="2">
        <f t="shared" ref="H706:H708" si="11">ABS(C706-ROUND(C706,0))+ABS(D706-ROUND(D706,0))</f>
        <v>0</v>
      </c>
      <c r="I706" s="10">
        <v>0</v>
      </c>
      <c r="J706" s="3"/>
      <c r="K706" s="4"/>
      <c r="L706" s="4"/>
      <c r="M706" s="4"/>
      <c r="N706" s="4"/>
      <c r="O706" s="4"/>
      <c r="P706" s="4"/>
      <c r="Q706" s="4"/>
      <c r="R706" s="4"/>
      <c r="S706" s="4"/>
      <c r="T706" s="4"/>
      <c r="U706" s="4"/>
      <c r="V706" s="4"/>
      <c r="W706" s="4"/>
      <c r="X706" s="4"/>
      <c r="Y706" s="4"/>
      <c r="Z706" s="4"/>
    </row>
    <row r="707" spans="1:26" s="52" customFormat="1" ht="12.75" customHeight="1" x14ac:dyDescent="0.2">
      <c r="A707" s="9">
        <v>151</v>
      </c>
      <c r="B707" s="1">
        <v>706</v>
      </c>
      <c r="C707" s="1">
        <f>'PR-RAS'!D714</f>
        <v>0</v>
      </c>
      <c r="D707" s="1">
        <f>'PR-RAS'!E714</f>
        <v>0</v>
      </c>
      <c r="E707" s="1">
        <v>0</v>
      </c>
      <c r="F707" s="1">
        <v>0</v>
      </c>
      <c r="G707" s="2">
        <f t="shared" si="10"/>
        <v>0</v>
      </c>
      <c r="H707" s="2">
        <f t="shared" si="11"/>
        <v>0</v>
      </c>
      <c r="I707" s="10">
        <v>0</v>
      </c>
      <c r="J707" s="3"/>
      <c r="K707" s="4"/>
      <c r="L707" s="4"/>
      <c r="M707" s="4"/>
      <c r="N707" s="4"/>
      <c r="O707" s="4"/>
      <c r="P707" s="4"/>
      <c r="Q707" s="4"/>
      <c r="R707" s="4"/>
      <c r="S707" s="4"/>
      <c r="T707" s="4"/>
      <c r="U707" s="4"/>
      <c r="V707" s="4"/>
      <c r="W707" s="4"/>
      <c r="X707" s="4"/>
      <c r="Y707" s="4"/>
      <c r="Z707" s="4"/>
    </row>
    <row r="708" spans="1:26" s="52" customFormat="1" ht="12.75" customHeight="1" x14ac:dyDescent="0.2">
      <c r="A708" s="9">
        <v>151</v>
      </c>
      <c r="B708" s="1">
        <v>707</v>
      </c>
      <c r="C708" s="1">
        <f>'PR-RAS'!D715</f>
        <v>0</v>
      </c>
      <c r="D708" s="1">
        <f>'PR-RAS'!E715</f>
        <v>0</v>
      </c>
      <c r="E708" s="1">
        <v>0</v>
      </c>
      <c r="F708" s="1">
        <v>0</v>
      </c>
      <c r="G708" s="2">
        <f t="shared" si="10"/>
        <v>0</v>
      </c>
      <c r="H708" s="2">
        <f t="shared" si="11"/>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29515</v>
      </c>
      <c r="D709" s="1">
        <f>'PR-RAS'!E716</f>
        <v>0</v>
      </c>
      <c r="E709" s="1">
        <v>0</v>
      </c>
      <c r="F709" s="1">
        <v>0</v>
      </c>
      <c r="G709" s="2">
        <f t="shared" si="0"/>
        <v>20896.62</v>
      </c>
      <c r="H709" s="2">
        <f t="shared" si="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11234</v>
      </c>
      <c r="D710" s="1">
        <f>'PR-RAS'!E717</f>
        <v>0</v>
      </c>
      <c r="E710" s="1">
        <v>0</v>
      </c>
      <c r="F710" s="1">
        <v>0</v>
      </c>
      <c r="G710" s="2">
        <f t="shared" si="0"/>
        <v>7964.9059999999999</v>
      </c>
      <c r="H710" s="2">
        <f t="shared" si="1"/>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89500</v>
      </c>
      <c r="D711" s="1">
        <f>'PR-RAS'!E718</f>
        <v>139256.41</v>
      </c>
      <c r="E711" s="1">
        <v>0</v>
      </c>
      <c r="F711" s="1">
        <v>0</v>
      </c>
      <c r="G711" s="2">
        <f t="shared" si="0"/>
        <v>261289.10219999999</v>
      </c>
      <c r="H711" s="2">
        <f t="shared" si="1"/>
        <v>0.41000000000349246</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0"/>
        <v>0</v>
      </c>
      <c r="H712" s="2">
        <f t="shared" si="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0</v>
      </c>
      <c r="E713" s="1">
        <v>0</v>
      </c>
      <c r="F713" s="1">
        <v>0</v>
      </c>
      <c r="G713" s="2">
        <f t="shared" si="0"/>
        <v>0</v>
      </c>
      <c r="H713" s="2">
        <f t="shared" si="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0"/>
        <v>0</v>
      </c>
      <c r="H714" s="2">
        <f t="shared" si="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3308</v>
      </c>
      <c r="D715" s="1">
        <f>'PR-RAS'!E722</f>
        <v>0</v>
      </c>
      <c r="E715" s="1">
        <v>0</v>
      </c>
      <c r="F715" s="1">
        <v>0</v>
      </c>
      <c r="G715" s="2">
        <f t="shared" si="0"/>
        <v>2361.9119999999998</v>
      </c>
      <c r="H715" s="2">
        <f t="shared" si="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0"/>
        <v>0</v>
      </c>
      <c r="H716" s="2">
        <f t="shared" si="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0"/>
        <v>0</v>
      </c>
      <c r="H717" s="2">
        <f t="shared" si="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0"/>
        <v>0</v>
      </c>
      <c r="H718" s="2">
        <f t="shared" si="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0"/>
        <v>0</v>
      </c>
      <c r="H719" s="2">
        <f t="shared" si="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0"/>
        <v>0</v>
      </c>
      <c r="H720" s="2">
        <f t="shared" si="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0"/>
        <v>0</v>
      </c>
      <c r="H721" s="2">
        <f t="shared" si="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0"/>
        <v>0</v>
      </c>
      <c r="H722" s="2">
        <f t="shared" si="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0"/>
        <v>0</v>
      </c>
      <c r="H723" s="2">
        <f t="shared" si="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0"/>
        <v>0</v>
      </c>
      <c r="H724" s="2">
        <f t="shared" si="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0"/>
        <v>0</v>
      </c>
      <c r="H725" s="2">
        <f t="shared" si="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0"/>
        <v>0</v>
      </c>
      <c r="H726" s="2">
        <f t="shared" si="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0"/>
        <v>0</v>
      </c>
      <c r="H727" s="2">
        <f t="shared" si="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0"/>
        <v>0</v>
      </c>
      <c r="H728" s="2">
        <f t="shared" si="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0"/>
        <v>0</v>
      </c>
      <c r="H729" s="2">
        <f t="shared" si="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0"/>
        <v>0</v>
      </c>
      <c r="H730" s="2">
        <f t="shared" si="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0"/>
        <v>0</v>
      </c>
      <c r="H731" s="2">
        <f t="shared" si="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0"/>
        <v>0</v>
      </c>
      <c r="H732" s="2">
        <f t="shared" si="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0"/>
        <v>0</v>
      </c>
      <c r="H733" s="2">
        <f t="shared" si="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0"/>
        <v>0</v>
      </c>
      <c r="H734" s="2">
        <f t="shared" si="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0"/>
        <v>0</v>
      </c>
      <c r="H735" s="2">
        <f t="shared" si="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0"/>
        <v>0</v>
      </c>
      <c r="H736" s="2">
        <f t="shared" si="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0"/>
        <v>0</v>
      </c>
      <c r="H737" s="2">
        <f t="shared" si="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0"/>
        <v>0</v>
      </c>
      <c r="H738" s="2">
        <f t="shared" si="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0"/>
        <v>0</v>
      </c>
      <c r="H739" s="2">
        <f t="shared" si="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0"/>
        <v>0</v>
      </c>
      <c r="H740" s="2">
        <f t="shared" si="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0"/>
        <v>0</v>
      </c>
      <c r="H741" s="2">
        <f t="shared" si="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0"/>
        <v>0</v>
      </c>
      <c r="H742" s="2">
        <f t="shared" si="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0"/>
        <v>0</v>
      </c>
      <c r="H743" s="2">
        <f t="shared" si="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0"/>
        <v>0</v>
      </c>
      <c r="H744" s="2">
        <f t="shared" si="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0"/>
        <v>0</v>
      </c>
      <c r="H745" s="2">
        <f t="shared" si="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0"/>
        <v>0</v>
      </c>
      <c r="H746" s="2">
        <f t="shared" si="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0"/>
        <v>0</v>
      </c>
      <c r="H747" s="2">
        <f t="shared" si="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0"/>
        <v>0</v>
      </c>
      <c r="H748" s="2">
        <f t="shared" si="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0"/>
        <v>0</v>
      </c>
      <c r="H749" s="2">
        <f t="shared" si="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0"/>
        <v>0</v>
      </c>
      <c r="H750" s="2">
        <f t="shared" si="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0"/>
        <v>0</v>
      </c>
      <c r="H751" s="2">
        <f t="shared" si="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0"/>
        <v>0</v>
      </c>
      <c r="H752" s="2">
        <f t="shared" si="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0"/>
        <v>0</v>
      </c>
      <c r="H753" s="2">
        <f t="shared" si="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0"/>
        <v>0</v>
      </c>
      <c r="H754" s="2">
        <f t="shared" si="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0"/>
        <v>0</v>
      </c>
      <c r="H755" s="2">
        <f t="shared" si="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0"/>
        <v>0</v>
      </c>
      <c r="H756" s="2">
        <f t="shared" si="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0"/>
        <v>0</v>
      </c>
      <c r="H757" s="2">
        <f t="shared" si="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0"/>
        <v>0</v>
      </c>
      <c r="H758" s="2">
        <f t="shared" si="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0"/>
        <v>0</v>
      </c>
      <c r="H759" s="2">
        <f t="shared" si="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0"/>
        <v>0</v>
      </c>
      <c r="H760" s="2">
        <f t="shared" si="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0"/>
        <v>0</v>
      </c>
      <c r="H761" s="2">
        <f t="shared" si="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0"/>
        <v>0</v>
      </c>
      <c r="H762" s="2">
        <f t="shared" si="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0"/>
        <v>0</v>
      </c>
      <c r="H763" s="2">
        <f t="shared" si="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0"/>
        <v>0</v>
      </c>
      <c r="H764" s="2">
        <f t="shared" si="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0"/>
        <v>0</v>
      </c>
      <c r="H765" s="2">
        <f t="shared" si="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0"/>
        <v>0</v>
      </c>
      <c r="H766" s="2">
        <f t="shared" si="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0"/>
        <v>0</v>
      </c>
      <c r="H767" s="2">
        <f t="shared" si="1"/>
        <v>0</v>
      </c>
      <c r="I767" s="10">
        <v>0</v>
      </c>
      <c r="J767" s="3"/>
      <c r="K767" s="4"/>
      <c r="L767" s="4"/>
      <c r="M767" s="4"/>
      <c r="N767" s="4"/>
      <c r="O767" s="4"/>
      <c r="P767" s="4"/>
      <c r="Q767" s="4"/>
      <c r="R767" s="4"/>
      <c r="S767" s="4"/>
      <c r="T767" s="4"/>
      <c r="U767" s="4"/>
      <c r="V767" s="4"/>
      <c r="W767" s="4"/>
      <c r="X767" s="4"/>
      <c r="Y767" s="4"/>
      <c r="Z767" s="4"/>
    </row>
    <row r="768" spans="1:26" s="52" customFormat="1" ht="12.75" customHeight="1" x14ac:dyDescent="0.2">
      <c r="A768" s="9">
        <v>151</v>
      </c>
      <c r="B768" s="1">
        <v>767</v>
      </c>
      <c r="C768" s="1">
        <f>'PR-RAS'!D775</f>
        <v>0</v>
      </c>
      <c r="D768" s="1">
        <f>'PR-RAS'!E775</f>
        <v>0</v>
      </c>
      <c r="E768" s="1">
        <v>0</v>
      </c>
      <c r="F768" s="1">
        <v>0</v>
      </c>
      <c r="G768" s="2">
        <f t="shared" ref="G768:G782" si="12">(B768/1000)*(C768*1+D768*2)</f>
        <v>0</v>
      </c>
      <c r="H768" s="2">
        <f t="shared" ref="H768:H782" si="13">ABS(C768-ROUND(C768,0))+ABS(D768-ROUND(D768,0))</f>
        <v>0</v>
      </c>
      <c r="I768" s="10">
        <v>0</v>
      </c>
      <c r="J768" s="3"/>
      <c r="K768" s="4"/>
      <c r="L768" s="4"/>
      <c r="M768" s="4"/>
      <c r="N768" s="4"/>
      <c r="O768" s="4"/>
      <c r="P768" s="4"/>
      <c r="Q768" s="4"/>
      <c r="R768" s="4"/>
      <c r="S768" s="4"/>
      <c r="T768" s="4"/>
      <c r="U768" s="4"/>
      <c r="V768" s="4"/>
      <c r="W768" s="4"/>
      <c r="X768" s="4"/>
      <c r="Y768" s="4"/>
      <c r="Z768" s="4"/>
    </row>
    <row r="769" spans="1:26" s="52" customFormat="1" ht="12.75" customHeight="1" x14ac:dyDescent="0.2">
      <c r="A769" s="9">
        <v>151</v>
      </c>
      <c r="B769" s="1">
        <v>768</v>
      </c>
      <c r="C769" s="1">
        <f>'PR-RAS'!D776</f>
        <v>0</v>
      </c>
      <c r="D769" s="1">
        <f>'PR-RAS'!E776</f>
        <v>0</v>
      </c>
      <c r="E769" s="1">
        <v>0</v>
      </c>
      <c r="F769" s="1">
        <v>0</v>
      </c>
      <c r="G769" s="2">
        <f t="shared" si="12"/>
        <v>0</v>
      </c>
      <c r="H769" s="2">
        <f t="shared" si="13"/>
        <v>0</v>
      </c>
      <c r="I769" s="10">
        <v>0</v>
      </c>
      <c r="J769" s="3"/>
      <c r="K769" s="4"/>
      <c r="L769" s="4"/>
      <c r="M769" s="4"/>
      <c r="N769" s="4"/>
      <c r="O769" s="4"/>
      <c r="P769" s="4"/>
      <c r="Q769" s="4"/>
      <c r="R769" s="4"/>
      <c r="S769" s="4"/>
      <c r="T769" s="4"/>
      <c r="U769" s="4"/>
      <c r="V769" s="4"/>
      <c r="W769" s="4"/>
      <c r="X769" s="4"/>
      <c r="Y769" s="4"/>
      <c r="Z769" s="4"/>
    </row>
    <row r="770" spans="1:26" s="52" customFormat="1" ht="12.75" customHeight="1" x14ac:dyDescent="0.2">
      <c r="A770" s="9">
        <v>151</v>
      </c>
      <c r="B770" s="1">
        <v>769</v>
      </c>
      <c r="C770" s="1">
        <f>'PR-RAS'!D777</f>
        <v>0</v>
      </c>
      <c r="D770" s="1">
        <f>'PR-RAS'!E777</f>
        <v>0</v>
      </c>
      <c r="E770" s="1">
        <v>0</v>
      </c>
      <c r="F770" s="1">
        <v>0</v>
      </c>
      <c r="G770" s="2">
        <f t="shared" si="12"/>
        <v>0</v>
      </c>
      <c r="H770" s="2">
        <f t="shared" si="13"/>
        <v>0</v>
      </c>
      <c r="I770" s="10">
        <v>0</v>
      </c>
      <c r="J770" s="3"/>
      <c r="K770" s="4"/>
      <c r="L770" s="4"/>
      <c r="M770" s="4"/>
      <c r="N770" s="4"/>
      <c r="O770" s="4"/>
      <c r="P770" s="4"/>
      <c r="Q770" s="4"/>
      <c r="R770" s="4"/>
      <c r="S770" s="4"/>
      <c r="T770" s="4"/>
      <c r="U770" s="4"/>
      <c r="V770" s="4"/>
      <c r="W770" s="4"/>
      <c r="X770" s="4"/>
      <c r="Y770" s="4"/>
      <c r="Z770" s="4"/>
    </row>
    <row r="771" spans="1:26" s="52" customFormat="1" ht="12.75" customHeight="1" x14ac:dyDescent="0.2">
      <c r="A771" s="9">
        <v>151</v>
      </c>
      <c r="B771" s="1">
        <v>770</v>
      </c>
      <c r="C771" s="1">
        <f>'PR-RAS'!D778</f>
        <v>0</v>
      </c>
      <c r="D771" s="1">
        <f>'PR-RAS'!E778</f>
        <v>0</v>
      </c>
      <c r="E771" s="1">
        <v>0</v>
      </c>
      <c r="F771" s="1">
        <v>0</v>
      </c>
      <c r="G771" s="2">
        <f t="shared" si="12"/>
        <v>0</v>
      </c>
      <c r="H771" s="2">
        <f t="shared" si="13"/>
        <v>0</v>
      </c>
      <c r="I771" s="10">
        <v>0</v>
      </c>
      <c r="J771" s="3"/>
      <c r="K771" s="4"/>
      <c r="L771" s="4"/>
      <c r="M771" s="4"/>
      <c r="N771" s="4"/>
      <c r="O771" s="4"/>
      <c r="P771" s="4"/>
      <c r="Q771" s="4"/>
      <c r="R771" s="4"/>
      <c r="S771" s="4"/>
      <c r="T771" s="4"/>
      <c r="U771" s="4"/>
      <c r="V771" s="4"/>
      <c r="W771" s="4"/>
      <c r="X771" s="4"/>
      <c r="Y771" s="4"/>
      <c r="Z771" s="4"/>
    </row>
    <row r="772" spans="1:26" s="52" customFormat="1" ht="12.75" customHeight="1" x14ac:dyDescent="0.2">
      <c r="A772" s="9">
        <v>151</v>
      </c>
      <c r="B772" s="1">
        <v>771</v>
      </c>
      <c r="C772" s="1">
        <f>'PR-RAS'!D779</f>
        <v>0</v>
      </c>
      <c r="D772" s="1">
        <f>'PR-RAS'!E779</f>
        <v>0</v>
      </c>
      <c r="E772" s="1">
        <v>0</v>
      </c>
      <c r="F772" s="1">
        <v>0</v>
      </c>
      <c r="G772" s="2">
        <f t="shared" si="12"/>
        <v>0</v>
      </c>
      <c r="H772" s="2">
        <f t="shared" si="13"/>
        <v>0</v>
      </c>
      <c r="I772" s="10">
        <v>0</v>
      </c>
      <c r="J772" s="3"/>
      <c r="K772" s="4"/>
      <c r="L772" s="4"/>
      <c r="M772" s="4"/>
      <c r="N772" s="4"/>
      <c r="O772" s="4"/>
      <c r="P772" s="4"/>
      <c r="Q772" s="4"/>
      <c r="R772" s="4"/>
      <c r="S772" s="4"/>
      <c r="T772" s="4"/>
      <c r="U772" s="4"/>
      <c r="V772" s="4"/>
      <c r="W772" s="4"/>
      <c r="X772" s="4"/>
      <c r="Y772" s="4"/>
      <c r="Z772" s="4"/>
    </row>
    <row r="773" spans="1:26" s="52" customFormat="1" ht="12.75" customHeight="1" x14ac:dyDescent="0.2">
      <c r="A773" s="9">
        <v>151</v>
      </c>
      <c r="B773" s="1">
        <v>772</v>
      </c>
      <c r="C773" s="1">
        <f>'PR-RAS'!D780</f>
        <v>0</v>
      </c>
      <c r="D773" s="1">
        <f>'PR-RAS'!E780</f>
        <v>0</v>
      </c>
      <c r="E773" s="1">
        <v>0</v>
      </c>
      <c r="F773" s="1">
        <v>0</v>
      </c>
      <c r="G773" s="2">
        <f t="shared" si="12"/>
        <v>0</v>
      </c>
      <c r="H773" s="2">
        <f t="shared" si="13"/>
        <v>0</v>
      </c>
      <c r="I773" s="10">
        <v>0</v>
      </c>
      <c r="J773" s="3"/>
      <c r="K773" s="4"/>
      <c r="L773" s="4"/>
      <c r="M773" s="4"/>
      <c r="N773" s="4"/>
      <c r="O773" s="4"/>
      <c r="P773" s="4"/>
      <c r="Q773" s="4"/>
      <c r="R773" s="4"/>
      <c r="S773" s="4"/>
      <c r="T773" s="4"/>
      <c r="U773" s="4"/>
      <c r="V773" s="4"/>
      <c r="W773" s="4"/>
      <c r="X773" s="4"/>
      <c r="Y773" s="4"/>
      <c r="Z773" s="4"/>
    </row>
    <row r="774" spans="1:26" s="52" customFormat="1" ht="12.75" customHeight="1" x14ac:dyDescent="0.2">
      <c r="A774" s="9">
        <v>151</v>
      </c>
      <c r="B774" s="1">
        <v>773</v>
      </c>
      <c r="C774" s="1">
        <f>'PR-RAS'!D781</f>
        <v>0</v>
      </c>
      <c r="D774" s="1">
        <f>'PR-RAS'!E781</f>
        <v>0</v>
      </c>
      <c r="E774" s="1">
        <v>0</v>
      </c>
      <c r="F774" s="1">
        <v>0</v>
      </c>
      <c r="G774" s="2">
        <f t="shared" si="12"/>
        <v>0</v>
      </c>
      <c r="H774" s="2">
        <f t="shared" si="13"/>
        <v>0</v>
      </c>
      <c r="I774" s="10">
        <v>0</v>
      </c>
      <c r="J774" s="3"/>
      <c r="K774" s="4"/>
      <c r="L774" s="4"/>
      <c r="M774" s="4"/>
      <c r="N774" s="4"/>
      <c r="O774" s="4"/>
      <c r="P774" s="4"/>
      <c r="Q774" s="4"/>
      <c r="R774" s="4"/>
      <c r="S774" s="4"/>
      <c r="T774" s="4"/>
      <c r="U774" s="4"/>
      <c r="V774" s="4"/>
      <c r="W774" s="4"/>
      <c r="X774" s="4"/>
      <c r="Y774" s="4"/>
      <c r="Z774" s="4"/>
    </row>
    <row r="775" spans="1:26" s="52" customFormat="1" ht="12.75" customHeight="1" x14ac:dyDescent="0.2">
      <c r="A775" s="9">
        <v>151</v>
      </c>
      <c r="B775" s="1">
        <v>774</v>
      </c>
      <c r="C775" s="1">
        <f>'PR-RAS'!D782</f>
        <v>0</v>
      </c>
      <c r="D775" s="1">
        <f>'PR-RAS'!E782</f>
        <v>0</v>
      </c>
      <c r="E775" s="1">
        <v>0</v>
      </c>
      <c r="F775" s="1">
        <v>0</v>
      </c>
      <c r="G775" s="2">
        <f t="shared" si="12"/>
        <v>0</v>
      </c>
      <c r="H775" s="2">
        <f t="shared" si="13"/>
        <v>0</v>
      </c>
      <c r="I775" s="10">
        <v>0</v>
      </c>
      <c r="J775" s="3"/>
      <c r="K775" s="4"/>
      <c r="L775" s="4"/>
      <c r="M775" s="4"/>
      <c r="N775" s="4"/>
      <c r="O775" s="4"/>
      <c r="P775" s="4"/>
      <c r="Q775" s="4"/>
      <c r="R775" s="4"/>
      <c r="S775" s="4"/>
      <c r="T775" s="4"/>
      <c r="U775" s="4"/>
      <c r="V775" s="4"/>
      <c r="W775" s="4"/>
      <c r="X775" s="4"/>
      <c r="Y775" s="4"/>
      <c r="Z775" s="4"/>
    </row>
    <row r="776" spans="1:26" s="52" customFormat="1" ht="12.75" customHeight="1" x14ac:dyDescent="0.2">
      <c r="A776" s="9">
        <v>151</v>
      </c>
      <c r="B776" s="1">
        <v>775</v>
      </c>
      <c r="C776" s="1">
        <f>'PR-RAS'!D783</f>
        <v>0</v>
      </c>
      <c r="D776" s="1">
        <f>'PR-RAS'!E783</f>
        <v>0</v>
      </c>
      <c r="E776" s="1">
        <v>0</v>
      </c>
      <c r="F776" s="1">
        <v>0</v>
      </c>
      <c r="G776" s="2">
        <f t="shared" si="12"/>
        <v>0</v>
      </c>
      <c r="H776" s="2">
        <f t="shared" si="13"/>
        <v>0</v>
      </c>
      <c r="I776" s="10">
        <v>0</v>
      </c>
      <c r="J776" s="3"/>
      <c r="K776" s="4"/>
      <c r="L776" s="4"/>
      <c r="M776" s="4"/>
      <c r="N776" s="4"/>
      <c r="O776" s="4"/>
      <c r="P776" s="4"/>
      <c r="Q776" s="4"/>
      <c r="R776" s="4"/>
      <c r="S776" s="4"/>
      <c r="T776" s="4"/>
      <c r="U776" s="4"/>
      <c r="V776" s="4"/>
      <c r="W776" s="4"/>
      <c r="X776" s="4"/>
      <c r="Y776" s="4"/>
      <c r="Z776" s="4"/>
    </row>
    <row r="777" spans="1:26" s="52" customFormat="1" ht="12.75" customHeight="1" x14ac:dyDescent="0.2">
      <c r="A777" s="9">
        <v>151</v>
      </c>
      <c r="B777" s="1">
        <v>776</v>
      </c>
      <c r="C777" s="1">
        <f>'PR-RAS'!D784</f>
        <v>0</v>
      </c>
      <c r="D777" s="1">
        <f>'PR-RAS'!E784</f>
        <v>0</v>
      </c>
      <c r="E777" s="1">
        <v>0</v>
      </c>
      <c r="F777" s="1">
        <v>0</v>
      </c>
      <c r="G777" s="2">
        <f t="shared" si="12"/>
        <v>0</v>
      </c>
      <c r="H777" s="2">
        <f t="shared" si="13"/>
        <v>0</v>
      </c>
      <c r="I777" s="10">
        <v>0</v>
      </c>
      <c r="J777" s="3"/>
      <c r="K777" s="4"/>
      <c r="L777" s="4"/>
      <c r="M777" s="4"/>
      <c r="N777" s="4"/>
      <c r="O777" s="4"/>
      <c r="P777" s="4"/>
      <c r="Q777" s="4"/>
      <c r="R777" s="4"/>
      <c r="S777" s="4"/>
      <c r="T777" s="4"/>
      <c r="U777" s="4"/>
      <c r="V777" s="4"/>
      <c r="W777" s="4"/>
      <c r="X777" s="4"/>
      <c r="Y777" s="4"/>
      <c r="Z777" s="4"/>
    </row>
    <row r="778" spans="1:26" s="52" customFormat="1" ht="12.75" customHeight="1" x14ac:dyDescent="0.2">
      <c r="A778" s="9">
        <v>151</v>
      </c>
      <c r="B778" s="1">
        <v>777</v>
      </c>
      <c r="C778" s="1">
        <f>'PR-RAS'!D785</f>
        <v>0</v>
      </c>
      <c r="D778" s="1">
        <f>'PR-RAS'!E785</f>
        <v>0</v>
      </c>
      <c r="E778" s="1">
        <v>0</v>
      </c>
      <c r="F778" s="1">
        <v>0</v>
      </c>
      <c r="G778" s="2">
        <f t="shared" si="12"/>
        <v>0</v>
      </c>
      <c r="H778" s="2">
        <f t="shared" si="13"/>
        <v>0</v>
      </c>
      <c r="I778" s="10">
        <v>0</v>
      </c>
      <c r="J778" s="3"/>
      <c r="K778" s="4"/>
      <c r="L778" s="4"/>
      <c r="M778" s="4"/>
      <c r="N778" s="4"/>
      <c r="O778" s="4"/>
      <c r="P778" s="4"/>
      <c r="Q778" s="4"/>
      <c r="R778" s="4"/>
      <c r="S778" s="4"/>
      <c r="T778" s="4"/>
      <c r="U778" s="4"/>
      <c r="V778" s="4"/>
      <c r="W778" s="4"/>
      <c r="X778" s="4"/>
      <c r="Y778" s="4"/>
      <c r="Z778" s="4"/>
    </row>
    <row r="779" spans="1:26" s="52" customFormat="1" ht="12.75" customHeight="1" x14ac:dyDescent="0.2">
      <c r="A779" s="9">
        <v>151</v>
      </c>
      <c r="B779" s="1">
        <v>778</v>
      </c>
      <c r="C779" s="1">
        <f>'PR-RAS'!D786</f>
        <v>0</v>
      </c>
      <c r="D779" s="1">
        <f>'PR-RAS'!E786</f>
        <v>0</v>
      </c>
      <c r="E779" s="1">
        <v>0</v>
      </c>
      <c r="F779" s="1">
        <v>0</v>
      </c>
      <c r="G779" s="2">
        <f t="shared" si="12"/>
        <v>0</v>
      </c>
      <c r="H779" s="2">
        <f t="shared" si="13"/>
        <v>0</v>
      </c>
      <c r="I779" s="10">
        <v>0</v>
      </c>
      <c r="J779" s="3"/>
      <c r="K779" s="4"/>
      <c r="L779" s="4"/>
      <c r="M779" s="4"/>
      <c r="N779" s="4"/>
      <c r="O779" s="4"/>
      <c r="P779" s="4"/>
      <c r="Q779" s="4"/>
      <c r="R779" s="4"/>
      <c r="S779" s="4"/>
      <c r="T779" s="4"/>
      <c r="U779" s="4"/>
      <c r="V779" s="4"/>
      <c r="W779" s="4"/>
      <c r="X779" s="4"/>
      <c r="Y779" s="4"/>
      <c r="Z779" s="4"/>
    </row>
    <row r="780" spans="1:26" s="52" customFormat="1" ht="12.75" customHeight="1" x14ac:dyDescent="0.2">
      <c r="A780" s="9">
        <v>151</v>
      </c>
      <c r="B780" s="1">
        <v>779</v>
      </c>
      <c r="C780" s="1">
        <f>'PR-RAS'!D787</f>
        <v>0</v>
      </c>
      <c r="D780" s="1">
        <f>'PR-RAS'!E787</f>
        <v>0</v>
      </c>
      <c r="E780" s="1">
        <v>0</v>
      </c>
      <c r="F780" s="1">
        <v>0</v>
      </c>
      <c r="G780" s="2">
        <f t="shared" si="12"/>
        <v>0</v>
      </c>
      <c r="H780" s="2">
        <f t="shared" si="13"/>
        <v>0</v>
      </c>
      <c r="I780" s="10">
        <v>0</v>
      </c>
      <c r="J780" s="3"/>
      <c r="K780" s="4"/>
      <c r="L780" s="4"/>
      <c r="M780" s="4"/>
      <c r="N780" s="4"/>
      <c r="O780" s="4"/>
      <c r="P780" s="4"/>
      <c r="Q780" s="4"/>
      <c r="R780" s="4"/>
      <c r="S780" s="4"/>
      <c r="T780" s="4"/>
      <c r="U780" s="4"/>
      <c r="V780" s="4"/>
      <c r="W780" s="4"/>
      <c r="X780" s="4"/>
      <c r="Y780" s="4"/>
      <c r="Z780" s="4"/>
    </row>
    <row r="781" spans="1:26" s="52" customFormat="1" ht="12.75" customHeight="1" x14ac:dyDescent="0.2">
      <c r="A781" s="9">
        <v>151</v>
      </c>
      <c r="B781" s="1">
        <v>780</v>
      </c>
      <c r="C781" s="1">
        <f>'PR-RAS'!D788</f>
        <v>0</v>
      </c>
      <c r="D781" s="1">
        <f>'PR-RAS'!E788</f>
        <v>0</v>
      </c>
      <c r="E781" s="1">
        <v>0</v>
      </c>
      <c r="F781" s="1">
        <v>0</v>
      </c>
      <c r="G781" s="2">
        <f t="shared" si="12"/>
        <v>0</v>
      </c>
      <c r="H781" s="2">
        <f t="shared" si="13"/>
        <v>0</v>
      </c>
      <c r="I781" s="10">
        <v>0</v>
      </c>
      <c r="J781" s="3"/>
      <c r="K781" s="4"/>
      <c r="L781" s="4"/>
      <c r="M781" s="4"/>
      <c r="N781" s="4"/>
      <c r="O781" s="4"/>
      <c r="P781" s="4"/>
      <c r="Q781" s="4"/>
      <c r="R781" s="4"/>
      <c r="S781" s="4"/>
      <c r="T781" s="4"/>
      <c r="U781" s="4"/>
      <c r="V781" s="4"/>
      <c r="W781" s="4"/>
      <c r="X781" s="4"/>
      <c r="Y781" s="4"/>
      <c r="Z781" s="4"/>
    </row>
    <row r="782" spans="1:26" s="52" customFormat="1" ht="12.75" customHeight="1" x14ac:dyDescent="0.2">
      <c r="A782" s="9">
        <v>151</v>
      </c>
      <c r="B782" s="1">
        <v>781</v>
      </c>
      <c r="C782" s="1">
        <f>'PR-RAS'!D789</f>
        <v>0</v>
      </c>
      <c r="D782" s="1">
        <f>'PR-RAS'!E789</f>
        <v>0</v>
      </c>
      <c r="E782" s="1">
        <v>0</v>
      </c>
      <c r="F782" s="1">
        <v>0</v>
      </c>
      <c r="G782" s="2">
        <f t="shared" si="12"/>
        <v>0</v>
      </c>
      <c r="H782" s="2">
        <f t="shared" si="13"/>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0"/>
        <v>0</v>
      </c>
      <c r="H783" s="2">
        <f t="shared" si="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0"/>
        <v>0</v>
      </c>
      <c r="H784" s="2">
        <f t="shared" si="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0"/>
        <v>0</v>
      </c>
      <c r="H785" s="2">
        <f t="shared" si="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0"/>
        <v>0</v>
      </c>
      <c r="H786" s="2">
        <f t="shared" si="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0"/>
        <v>0</v>
      </c>
      <c r="H787" s="2">
        <f t="shared" si="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0"/>
        <v>0</v>
      </c>
      <c r="H788" s="2">
        <f t="shared" si="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0"/>
        <v>0</v>
      </c>
      <c r="H789" s="2">
        <f t="shared" si="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0"/>
        <v>0</v>
      </c>
      <c r="H790" s="2">
        <f t="shared" si="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0"/>
        <v>0</v>
      </c>
      <c r="H791" s="2">
        <f t="shared" si="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0"/>
        <v>0</v>
      </c>
      <c r="H792" s="2">
        <f t="shared" si="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0"/>
        <v>0</v>
      </c>
      <c r="H793" s="2">
        <f t="shared" si="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0"/>
        <v>0</v>
      </c>
      <c r="H794" s="2">
        <f t="shared" si="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0"/>
        <v>0</v>
      </c>
      <c r="H795" s="2">
        <f t="shared" si="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0"/>
        <v>0</v>
      </c>
      <c r="H796" s="2">
        <f t="shared" si="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0"/>
        <v>0</v>
      </c>
      <c r="H797" s="2">
        <f t="shared" si="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0"/>
        <v>0</v>
      </c>
      <c r="H798" s="2">
        <f t="shared" si="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0"/>
        <v>0</v>
      </c>
      <c r="H799" s="2">
        <f t="shared" si="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0"/>
        <v>0</v>
      </c>
      <c r="H800" s="2">
        <f t="shared" si="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0"/>
        <v>0</v>
      </c>
      <c r="H801" s="2">
        <f t="shared" si="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0"/>
        <v>0</v>
      </c>
      <c r="H802" s="2">
        <f t="shared" si="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0"/>
        <v>0</v>
      </c>
      <c r="H803" s="2">
        <f t="shared" si="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0"/>
        <v>0</v>
      </c>
      <c r="H804" s="2">
        <f t="shared" si="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0"/>
        <v>0</v>
      </c>
      <c r="H805" s="2">
        <f t="shared" si="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0"/>
        <v>0</v>
      </c>
      <c r="H806" s="2">
        <f t="shared" si="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0"/>
        <v>0</v>
      </c>
      <c r="H807" s="2">
        <f t="shared" si="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0"/>
        <v>0</v>
      </c>
      <c r="H808" s="2">
        <f t="shared" si="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0"/>
        <v>0</v>
      </c>
      <c r="H809" s="2">
        <f t="shared" si="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si="0"/>
        <v>0</v>
      </c>
      <c r="H810" s="2">
        <f t="shared" si="1"/>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0"/>
        <v>0</v>
      </c>
      <c r="H811" s="2">
        <f t="shared" si="1"/>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0"/>
        <v>0</v>
      </c>
      <c r="H812" s="2">
        <f t="shared" si="1"/>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0"/>
        <v>0</v>
      </c>
      <c r="H813" s="2">
        <f t="shared" si="1"/>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0"/>
        <v>0</v>
      </c>
      <c r="H814" s="2">
        <f t="shared" si="1"/>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0"/>
        <v>0</v>
      </c>
      <c r="H815" s="2">
        <f t="shared" si="1"/>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0"/>
        <v>0</v>
      </c>
      <c r="H816" s="2">
        <f t="shared" si="1"/>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0"/>
        <v>0</v>
      </c>
      <c r="H817" s="2">
        <f t="shared" si="1"/>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0"/>
        <v>0</v>
      </c>
      <c r="H818" s="2">
        <f t="shared" si="1"/>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0"/>
        <v>0</v>
      </c>
      <c r="H819" s="2">
        <f t="shared" si="1"/>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0"/>
        <v>0</v>
      </c>
      <c r="H820" s="2">
        <f t="shared" si="1"/>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0"/>
        <v>0</v>
      </c>
      <c r="H821" s="2">
        <f t="shared" si="1"/>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0"/>
        <v>0</v>
      </c>
      <c r="H822" s="2">
        <f t="shared" si="1"/>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0"/>
        <v>0</v>
      </c>
      <c r="H823" s="2">
        <f t="shared" si="1"/>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0"/>
        <v>0</v>
      </c>
      <c r="H824" s="2">
        <f t="shared" si="1"/>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0"/>
        <v>0</v>
      </c>
      <c r="H825" s="2">
        <f t="shared" si="1"/>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0"/>
        <v>0</v>
      </c>
      <c r="H826" s="2">
        <f t="shared" si="1"/>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0"/>
        <v>0</v>
      </c>
      <c r="H827" s="2">
        <f t="shared" si="1"/>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0"/>
        <v>0</v>
      </c>
      <c r="H828" s="2">
        <f t="shared" si="1"/>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0"/>
        <v>0</v>
      </c>
      <c r="H829" s="2">
        <f t="shared" si="1"/>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0"/>
        <v>0</v>
      </c>
      <c r="H830" s="2">
        <f t="shared" si="1"/>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0"/>
        <v>0</v>
      </c>
      <c r="H831" s="2">
        <f t="shared" si="1"/>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0"/>
        <v>0</v>
      </c>
      <c r="H832" s="2">
        <f t="shared" si="1"/>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0"/>
        <v>0</v>
      </c>
      <c r="H833" s="2">
        <f t="shared" si="1"/>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0"/>
        <v>0</v>
      </c>
      <c r="H834" s="2">
        <f t="shared" si="1"/>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0"/>
        <v>0</v>
      </c>
      <c r="H835" s="2">
        <f t="shared" si="1"/>
        <v>0</v>
      </c>
      <c r="I835" s="10">
        <v>0</v>
      </c>
      <c r="J835" s="3"/>
      <c r="K835" s="4"/>
      <c r="L835" s="4"/>
      <c r="M835" s="4"/>
      <c r="N835" s="4"/>
      <c r="O835" s="4"/>
      <c r="P835" s="4"/>
      <c r="Q835" s="4"/>
      <c r="R835" s="4"/>
      <c r="S835" s="4"/>
      <c r="T835" s="4"/>
      <c r="U835" s="4"/>
      <c r="V835" s="4"/>
      <c r="W835" s="4"/>
      <c r="X835" s="4"/>
      <c r="Y835" s="4"/>
      <c r="Z835" s="4"/>
    </row>
    <row r="836" spans="1:26" s="52" customFormat="1" ht="12.75" customHeight="1" x14ac:dyDescent="0.2">
      <c r="A836" s="9">
        <v>151</v>
      </c>
      <c r="B836" s="1">
        <v>835</v>
      </c>
      <c r="C836" s="1">
        <f>'PR-RAS'!D843</f>
        <v>0</v>
      </c>
      <c r="D836" s="1">
        <f>'PR-RAS'!E843</f>
        <v>0</v>
      </c>
      <c r="E836" s="1">
        <v>0</v>
      </c>
      <c r="F836" s="1">
        <v>0</v>
      </c>
      <c r="G836" s="2">
        <f t="shared" ref="G836:G838" si="14">(B836/1000)*(C836*1+D836*2)</f>
        <v>0</v>
      </c>
      <c r="H836" s="2">
        <f t="shared" ref="H836:H838" si="15">ABS(C836-ROUND(C836,0))+ABS(D836-ROUND(D836,0))</f>
        <v>0</v>
      </c>
      <c r="I836" s="10">
        <v>0</v>
      </c>
      <c r="J836" s="3"/>
      <c r="K836" s="4"/>
      <c r="L836" s="4"/>
      <c r="M836" s="4"/>
      <c r="N836" s="4"/>
      <c r="O836" s="4"/>
      <c r="P836" s="4"/>
      <c r="Q836" s="4"/>
      <c r="R836" s="4"/>
      <c r="S836" s="4"/>
      <c r="T836" s="4"/>
      <c r="U836" s="4"/>
      <c r="V836" s="4"/>
      <c r="W836" s="4"/>
      <c r="X836" s="4"/>
      <c r="Y836" s="4"/>
      <c r="Z836" s="4"/>
    </row>
    <row r="837" spans="1:26" s="52" customFormat="1" ht="12.75" customHeight="1" x14ac:dyDescent="0.2">
      <c r="A837" s="9">
        <v>151</v>
      </c>
      <c r="B837" s="1">
        <v>836</v>
      </c>
      <c r="C837" s="1">
        <f>'PR-RAS'!D844</f>
        <v>0</v>
      </c>
      <c r="D837" s="1">
        <f>'PR-RAS'!E844</f>
        <v>0</v>
      </c>
      <c r="E837" s="1">
        <v>0</v>
      </c>
      <c r="F837" s="1">
        <v>0</v>
      </c>
      <c r="G837" s="2">
        <f t="shared" si="14"/>
        <v>0</v>
      </c>
      <c r="H837" s="2">
        <f t="shared" si="15"/>
        <v>0</v>
      </c>
      <c r="I837" s="10">
        <v>0</v>
      </c>
      <c r="J837" s="3"/>
      <c r="K837" s="4"/>
      <c r="L837" s="4"/>
      <c r="M837" s="4"/>
      <c r="N837" s="4"/>
      <c r="O837" s="4"/>
      <c r="P837" s="4"/>
      <c r="Q837" s="4"/>
      <c r="R837" s="4"/>
      <c r="S837" s="4"/>
      <c r="T837" s="4"/>
      <c r="U837" s="4"/>
      <c r="V837" s="4"/>
      <c r="W837" s="4"/>
      <c r="X837" s="4"/>
      <c r="Y837" s="4"/>
      <c r="Z837" s="4"/>
    </row>
    <row r="838" spans="1:26" s="52" customFormat="1" ht="12.75" customHeight="1" x14ac:dyDescent="0.2">
      <c r="A838" s="9">
        <v>151</v>
      </c>
      <c r="B838" s="1">
        <v>837</v>
      </c>
      <c r="C838" s="1">
        <f>'PR-RAS'!D845</f>
        <v>0</v>
      </c>
      <c r="D838" s="1">
        <f>'PR-RAS'!E845</f>
        <v>0</v>
      </c>
      <c r="E838" s="1">
        <v>0</v>
      </c>
      <c r="F838" s="1">
        <v>0</v>
      </c>
      <c r="G838" s="2">
        <f t="shared" si="14"/>
        <v>0</v>
      </c>
      <c r="H838" s="2">
        <f t="shared" si="15"/>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0"/>
        <v>0</v>
      </c>
      <c r="H839" s="2">
        <f t="shared" si="1"/>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0"/>
        <v>0</v>
      </c>
      <c r="H840" s="2">
        <f t="shared" si="1"/>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0"/>
        <v>0</v>
      </c>
      <c r="H841" s="2">
        <f t="shared" si="1"/>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0"/>
        <v>0</v>
      </c>
      <c r="H842" s="2">
        <f t="shared" si="1"/>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0"/>
        <v>0</v>
      </c>
      <c r="H843" s="2">
        <f t="shared" si="1"/>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0"/>
        <v>0</v>
      </c>
      <c r="H844" s="2">
        <f t="shared" si="1"/>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0"/>
        <v>0</v>
      </c>
      <c r="H845" s="2">
        <f t="shared" si="1"/>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0"/>
        <v>0</v>
      </c>
      <c r="H846" s="2">
        <f t="shared" si="1"/>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0"/>
        <v>0</v>
      </c>
      <c r="H847" s="2">
        <f t="shared" si="1"/>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0"/>
        <v>0</v>
      </c>
      <c r="H848" s="2">
        <f t="shared" si="1"/>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0"/>
        <v>0</v>
      </c>
      <c r="H849" s="2">
        <f t="shared" si="1"/>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0"/>
        <v>0</v>
      </c>
      <c r="H850" s="2">
        <f t="shared" si="1"/>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0"/>
        <v>0</v>
      </c>
      <c r="H851" s="2">
        <f t="shared" si="1"/>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0"/>
        <v>0</v>
      </c>
      <c r="H852" s="2">
        <f t="shared" si="1"/>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0"/>
        <v>0</v>
      </c>
      <c r="H853" s="2">
        <f t="shared" si="1"/>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0"/>
        <v>0</v>
      </c>
      <c r="H854" s="2">
        <f t="shared" si="1"/>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0"/>
        <v>0</v>
      </c>
      <c r="H855" s="2">
        <f t="shared" si="1"/>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0"/>
        <v>0</v>
      </c>
      <c r="H856" s="2">
        <f t="shared" si="1"/>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0"/>
        <v>0</v>
      </c>
      <c r="H857" s="2">
        <f t="shared" si="1"/>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0"/>
        <v>0</v>
      </c>
      <c r="H858" s="2">
        <f t="shared" si="1"/>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0"/>
        <v>0</v>
      </c>
      <c r="H859" s="2">
        <f t="shared" si="1"/>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0"/>
        <v>0</v>
      </c>
      <c r="H860" s="2">
        <f t="shared" si="1"/>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0"/>
        <v>0</v>
      </c>
      <c r="H861" s="2">
        <f t="shared" si="1"/>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0"/>
        <v>0</v>
      </c>
      <c r="H862" s="2">
        <f t="shared" si="1"/>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0"/>
        <v>0</v>
      </c>
      <c r="H863" s="2">
        <f t="shared" si="1"/>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0"/>
        <v>0</v>
      </c>
      <c r="H864" s="2">
        <f t="shared" si="1"/>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0"/>
        <v>0</v>
      </c>
      <c r="H865" s="2">
        <f t="shared" si="1"/>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0"/>
        <v>0</v>
      </c>
      <c r="H866" s="2">
        <f t="shared" si="1"/>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0"/>
        <v>0</v>
      </c>
      <c r="H867" s="2">
        <f t="shared" si="1"/>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0"/>
        <v>0</v>
      </c>
      <c r="H868" s="2">
        <f t="shared" si="1"/>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0"/>
        <v>0</v>
      </c>
      <c r="H869" s="2">
        <f t="shared" si="1"/>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0"/>
        <v>0</v>
      </c>
      <c r="H870" s="2">
        <f t="shared" si="1"/>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0"/>
        <v>0</v>
      </c>
      <c r="H871" s="2">
        <f t="shared" si="1"/>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0"/>
        <v>0</v>
      </c>
      <c r="H872" s="2">
        <f t="shared" si="1"/>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0"/>
        <v>0</v>
      </c>
      <c r="H873" s="2">
        <f t="shared" si="1"/>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0"/>
        <v>0</v>
      </c>
      <c r="H874" s="2">
        <f t="shared" si="1"/>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0"/>
        <v>0</v>
      </c>
      <c r="H875" s="2">
        <f t="shared" si="1"/>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0"/>
        <v>0</v>
      </c>
      <c r="H876" s="2">
        <f t="shared" si="1"/>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0"/>
        <v>0</v>
      </c>
      <c r="H877" s="2">
        <f t="shared" si="1"/>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0"/>
        <v>0</v>
      </c>
      <c r="H878" s="2">
        <f t="shared" si="1"/>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0"/>
        <v>0</v>
      </c>
      <c r="H879" s="2">
        <f t="shared" si="1"/>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0"/>
        <v>0</v>
      </c>
      <c r="H880" s="2">
        <f t="shared" si="1"/>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0"/>
        <v>0</v>
      </c>
      <c r="H881" s="2">
        <f t="shared" si="1"/>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0"/>
        <v>0</v>
      </c>
      <c r="H882" s="2">
        <f t="shared" si="1"/>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0"/>
        <v>0</v>
      </c>
      <c r="H883" s="2">
        <f t="shared" si="1"/>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0"/>
        <v>0</v>
      </c>
      <c r="H884" s="2">
        <f t="shared" si="1"/>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0"/>
        <v>0</v>
      </c>
      <c r="H885" s="2">
        <f t="shared" si="1"/>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0"/>
        <v>0</v>
      </c>
      <c r="H886" s="2">
        <f t="shared" si="1"/>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0"/>
        <v>0</v>
      </c>
      <c r="H887" s="2">
        <f t="shared" si="1"/>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0"/>
        <v>0</v>
      </c>
      <c r="H888" s="2">
        <f t="shared" si="1"/>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0"/>
        <v>0</v>
      </c>
      <c r="H889" s="2">
        <f t="shared" si="1"/>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0"/>
        <v>0</v>
      </c>
      <c r="H890" s="2">
        <f t="shared" si="1"/>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0"/>
        <v>0</v>
      </c>
      <c r="H891" s="2">
        <f t="shared" si="1"/>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0"/>
        <v>0</v>
      </c>
      <c r="H892" s="2">
        <f t="shared" si="1"/>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0"/>
        <v>0</v>
      </c>
      <c r="H893" s="2">
        <f t="shared" si="1"/>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0"/>
        <v>0</v>
      </c>
      <c r="H894" s="2">
        <f t="shared" si="1"/>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0"/>
        <v>0</v>
      </c>
      <c r="H895" s="2">
        <f t="shared" si="1"/>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0"/>
        <v>0</v>
      </c>
      <c r="H896" s="2">
        <f t="shared" si="1"/>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0"/>
        <v>0</v>
      </c>
      <c r="H897" s="2">
        <f t="shared" si="1"/>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0"/>
        <v>0</v>
      </c>
      <c r="H898" s="2">
        <f t="shared" si="1"/>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0"/>
        <v>0</v>
      </c>
      <c r="H899" s="2">
        <f t="shared" si="1"/>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0"/>
        <v>0</v>
      </c>
      <c r="H900" s="2">
        <f t="shared" si="1"/>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0"/>
        <v>0</v>
      </c>
      <c r="H901" s="2">
        <f t="shared" si="1"/>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0"/>
        <v>0</v>
      </c>
      <c r="H902" s="2">
        <f t="shared" si="1"/>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0"/>
        <v>0</v>
      </c>
      <c r="H903" s="2">
        <f t="shared" si="1"/>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0"/>
        <v>0</v>
      </c>
      <c r="H904" s="2">
        <f t="shared" si="1"/>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0"/>
        <v>0</v>
      </c>
      <c r="H905" s="2">
        <f t="shared" si="1"/>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0"/>
        <v>0</v>
      </c>
      <c r="H906" s="2">
        <f t="shared" si="1"/>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0"/>
        <v>0</v>
      </c>
      <c r="H907" s="2">
        <f t="shared" si="1"/>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0"/>
        <v>0</v>
      </c>
      <c r="H908" s="2">
        <f t="shared" si="1"/>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0"/>
        <v>0</v>
      </c>
      <c r="H909" s="2">
        <f t="shared" si="1"/>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0"/>
        <v>0</v>
      </c>
      <c r="H910" s="2">
        <f t="shared" si="1"/>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0"/>
        <v>0</v>
      </c>
      <c r="H911" s="2">
        <f t="shared" si="1"/>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0"/>
        <v>0</v>
      </c>
      <c r="H912" s="2">
        <f t="shared" si="1"/>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0"/>
        <v>0</v>
      </c>
      <c r="H913" s="2">
        <f t="shared" si="1"/>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0"/>
        <v>0</v>
      </c>
      <c r="H914" s="2">
        <f t="shared" si="1"/>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0"/>
        <v>0</v>
      </c>
      <c r="H915" s="2">
        <f t="shared" si="1"/>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0"/>
        <v>0</v>
      </c>
      <c r="H916" s="2">
        <f t="shared" si="1"/>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0"/>
        <v>0</v>
      </c>
      <c r="H917" s="2">
        <f t="shared" si="1"/>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0"/>
        <v>0</v>
      </c>
      <c r="H918" s="2">
        <f t="shared" si="1"/>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0"/>
        <v>0</v>
      </c>
      <c r="H919" s="2">
        <f t="shared" si="1"/>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0"/>
        <v>0</v>
      </c>
      <c r="H920" s="2">
        <f t="shared" si="1"/>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0"/>
        <v>0</v>
      </c>
      <c r="H921" s="2">
        <f t="shared" si="1"/>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0"/>
        <v>0</v>
      </c>
      <c r="H922" s="2">
        <f t="shared" si="1"/>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0"/>
        <v>0</v>
      </c>
      <c r="H923" s="2">
        <f t="shared" si="1"/>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0"/>
        <v>0</v>
      </c>
      <c r="H924" s="2">
        <f t="shared" si="1"/>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0"/>
        <v>0</v>
      </c>
      <c r="H925" s="2">
        <f t="shared" si="1"/>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0"/>
        <v>0</v>
      </c>
      <c r="H926" s="2">
        <f t="shared" si="1"/>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0"/>
        <v>0</v>
      </c>
      <c r="H927" s="2">
        <f t="shared" si="1"/>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0"/>
        <v>0</v>
      </c>
      <c r="H928" s="2">
        <f t="shared" si="1"/>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0"/>
        <v>0</v>
      </c>
      <c r="H929" s="2">
        <f t="shared" si="1"/>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0"/>
        <v>0</v>
      </c>
      <c r="H930" s="2">
        <f t="shared" si="1"/>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0"/>
        <v>0</v>
      </c>
      <c r="H931" s="2">
        <f t="shared" si="1"/>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0"/>
        <v>0</v>
      </c>
      <c r="H932" s="2">
        <f t="shared" si="1"/>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0"/>
        <v>0</v>
      </c>
      <c r="H933" s="2">
        <f t="shared" si="1"/>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0"/>
        <v>0</v>
      </c>
      <c r="H934" s="2">
        <f t="shared" si="1"/>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0"/>
        <v>0</v>
      </c>
      <c r="H935" s="2">
        <f t="shared" si="1"/>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0"/>
        <v>0</v>
      </c>
      <c r="H936" s="2">
        <f t="shared" si="1"/>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0"/>
        <v>0</v>
      </c>
      <c r="H937" s="2">
        <f t="shared" si="1"/>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0"/>
        <v>0</v>
      </c>
      <c r="H938" s="2">
        <f t="shared" si="1"/>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0"/>
        <v>0</v>
      </c>
      <c r="H939" s="2">
        <f t="shared" si="1"/>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0"/>
        <v>0</v>
      </c>
      <c r="H940" s="2">
        <f t="shared" si="1"/>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0"/>
        <v>0</v>
      </c>
      <c r="H941" s="2">
        <f t="shared" si="1"/>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0"/>
        <v>0</v>
      </c>
      <c r="H942" s="2">
        <f t="shared" si="1"/>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0"/>
        <v>0</v>
      </c>
      <c r="H943" s="2">
        <f t="shared" si="1"/>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0"/>
        <v>0</v>
      </c>
      <c r="H944" s="2">
        <f t="shared" si="1"/>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0"/>
        <v>0</v>
      </c>
      <c r="H945" s="2">
        <f t="shared" si="1"/>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0"/>
        <v>0</v>
      </c>
      <c r="H946" s="2">
        <f t="shared" si="1"/>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0"/>
        <v>0</v>
      </c>
      <c r="H947" s="2">
        <f t="shared" si="1"/>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0"/>
        <v>0</v>
      </c>
      <c r="H948" s="2">
        <f t="shared" si="1"/>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0"/>
        <v>0</v>
      </c>
      <c r="H949" s="2">
        <f t="shared" si="1"/>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0"/>
        <v>0</v>
      </c>
      <c r="H950" s="2">
        <f t="shared" si="1"/>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0"/>
        <v>0</v>
      </c>
      <c r="H951" s="2">
        <f t="shared" si="1"/>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0"/>
        <v>0</v>
      </c>
      <c r="H952" s="2">
        <f t="shared" si="1"/>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0"/>
        <v>0</v>
      </c>
      <c r="H953" s="2">
        <f t="shared" si="1"/>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0"/>
        <v>0</v>
      </c>
      <c r="H954" s="2">
        <f t="shared" si="1"/>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0"/>
        <v>0</v>
      </c>
      <c r="H955" s="2">
        <f t="shared" si="1"/>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0"/>
        <v>0</v>
      </c>
      <c r="H956" s="2">
        <f t="shared" si="1"/>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0"/>
        <v>0</v>
      </c>
      <c r="H957" s="2">
        <f t="shared" si="1"/>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0"/>
        <v>0</v>
      </c>
      <c r="H958" s="2">
        <f t="shared" si="1"/>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0"/>
        <v>0</v>
      </c>
      <c r="H959" s="2">
        <f t="shared" si="1"/>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0"/>
        <v>0</v>
      </c>
      <c r="H960" s="2">
        <f t="shared" si="1"/>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0"/>
        <v>0</v>
      </c>
      <c r="H961" s="2">
        <f t="shared" si="1"/>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0"/>
        <v>0</v>
      </c>
      <c r="H962" s="2">
        <f t="shared" si="1"/>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0"/>
        <v>0</v>
      </c>
      <c r="H963" s="2">
        <f t="shared" si="1"/>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0"/>
        <v>0</v>
      </c>
      <c r="H964" s="2">
        <f t="shared" si="1"/>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0"/>
        <v>0</v>
      </c>
      <c r="H965" s="2">
        <f t="shared" si="1"/>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0"/>
        <v>0</v>
      </c>
      <c r="H966" s="2">
        <f t="shared" si="1"/>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0"/>
        <v>0</v>
      </c>
      <c r="H967" s="2">
        <f t="shared" si="1"/>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0"/>
        <v>0</v>
      </c>
      <c r="H968" s="2">
        <f t="shared" si="1"/>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0"/>
        <v>0</v>
      </c>
      <c r="H969" s="2">
        <f t="shared" si="1"/>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0"/>
        <v>0</v>
      </c>
      <c r="H970" s="2">
        <f t="shared" si="1"/>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0"/>
        <v>0</v>
      </c>
      <c r="H971" s="2">
        <f t="shared" si="1"/>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0"/>
        <v>0</v>
      </c>
      <c r="H972" s="2">
        <f t="shared" si="1"/>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0"/>
        <v>0</v>
      </c>
      <c r="H973" s="2">
        <f t="shared" si="1"/>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0"/>
        <v>0</v>
      </c>
      <c r="H974" s="2">
        <f t="shared" si="1"/>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0"/>
        <v>0</v>
      </c>
      <c r="H975" s="2">
        <f t="shared" si="1"/>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0"/>
        <v>0</v>
      </c>
      <c r="H976" s="2">
        <f t="shared" si="1"/>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0"/>
        <v>0</v>
      </c>
      <c r="H977" s="2">
        <f t="shared" si="1"/>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0"/>
        <v>0</v>
      </c>
      <c r="H978" s="2">
        <f t="shared" si="1"/>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0"/>
        <v>0</v>
      </c>
      <c r="H979" s="2">
        <f t="shared" si="1"/>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0"/>
        <v>0</v>
      </c>
      <c r="H980" s="2">
        <f t="shared" si="1"/>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0"/>
        <v>0</v>
      </c>
      <c r="H981" s="2">
        <f t="shared" si="1"/>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0"/>
        <v>0</v>
      </c>
      <c r="H982" s="2">
        <f t="shared" si="1"/>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53">
        <v>151</v>
      </c>
      <c r="B983" s="54">
        <v>982</v>
      </c>
      <c r="C983" s="54">
        <f>'PR-RAS'!D992</f>
        <v>0</v>
      </c>
      <c r="D983" s="54">
        <f>'PR-RAS'!E992</f>
        <v>0</v>
      </c>
      <c r="E983" s="54">
        <v>0</v>
      </c>
      <c r="F983" s="54">
        <v>0</v>
      </c>
      <c r="G983" s="55">
        <f t="shared" si="0"/>
        <v>0</v>
      </c>
      <c r="H983" s="55">
        <f t="shared" si="1"/>
        <v>0</v>
      </c>
      <c r="I983" s="56">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0</v>
      </c>
      <c r="D984" s="6">
        <f>BILANCA!E6</f>
        <v>0</v>
      </c>
      <c r="E984" s="6">
        <v>0</v>
      </c>
      <c r="F984" s="6">
        <v>0</v>
      </c>
      <c r="G984" s="7">
        <f t="shared" ref="G984:G1479" si="16">B984/1000*C984+B984/500*D984</f>
        <v>0</v>
      </c>
      <c r="H984" s="7">
        <f t="shared" si="1"/>
        <v>0</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16"/>
        <v>0</v>
      </c>
      <c r="H985" s="2">
        <f t="shared" si="1"/>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16"/>
        <v>0</v>
      </c>
      <c r="H986" s="2">
        <f t="shared" si="1"/>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16"/>
        <v>0</v>
      </c>
      <c r="H987" s="2">
        <f t="shared" si="1"/>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16"/>
        <v>0</v>
      </c>
      <c r="H988" s="2">
        <f t="shared" si="1"/>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16"/>
        <v>0</v>
      </c>
      <c r="H989" s="2">
        <f t="shared" si="1"/>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16"/>
        <v>0</v>
      </c>
      <c r="H990" s="2">
        <f t="shared" si="1"/>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16"/>
        <v>0</v>
      </c>
      <c r="H991" s="2">
        <f t="shared" si="1"/>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16"/>
        <v>0</v>
      </c>
      <c r="H992" s="2">
        <f t="shared" si="1"/>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16"/>
        <v>0</v>
      </c>
      <c r="H993" s="2">
        <f t="shared" si="1"/>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16"/>
        <v>0</v>
      </c>
      <c r="H994" s="2">
        <f t="shared" si="1"/>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16"/>
        <v>0</v>
      </c>
      <c r="H995" s="2">
        <f t="shared" si="1"/>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16"/>
        <v>0</v>
      </c>
      <c r="H996" s="2">
        <f t="shared" si="1"/>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16"/>
        <v>0</v>
      </c>
      <c r="H997" s="2">
        <f t="shared" si="1"/>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0</v>
      </c>
      <c r="D998" s="1">
        <f>BILANCA!E20</f>
        <v>0</v>
      </c>
      <c r="E998" s="1">
        <v>0</v>
      </c>
      <c r="F998" s="1">
        <v>0</v>
      </c>
      <c r="G998" s="2">
        <f t="shared" si="16"/>
        <v>0</v>
      </c>
      <c r="H998" s="2">
        <f t="shared" si="1"/>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16"/>
        <v>0</v>
      </c>
      <c r="H999" s="2">
        <f t="shared" si="1"/>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16"/>
        <v>0</v>
      </c>
      <c r="H1000" s="2">
        <f t="shared" si="1"/>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16"/>
        <v>0</v>
      </c>
      <c r="H1001" s="2">
        <f t="shared" si="1"/>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16"/>
        <v>0</v>
      </c>
      <c r="H1002" s="2">
        <f t="shared" si="1"/>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16"/>
        <v>0</v>
      </c>
      <c r="H1003" s="2">
        <f t="shared" si="1"/>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16"/>
        <v>0</v>
      </c>
      <c r="H1004" s="2">
        <f t="shared" si="1"/>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16"/>
        <v>0</v>
      </c>
      <c r="H1005" s="2">
        <f t="shared" si="1"/>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0</v>
      </c>
      <c r="D1006" s="1">
        <f>BILANCA!E28</f>
        <v>0</v>
      </c>
      <c r="E1006" s="1">
        <v>0</v>
      </c>
      <c r="F1006" s="1">
        <v>0</v>
      </c>
      <c r="G1006" s="2">
        <f t="shared" si="16"/>
        <v>0</v>
      </c>
      <c r="H1006" s="2">
        <f t="shared" si="1"/>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16"/>
        <v>0</v>
      </c>
      <c r="H1007" s="2">
        <f t="shared" si="1"/>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16"/>
        <v>0</v>
      </c>
      <c r="H1008" s="2">
        <f t="shared" si="1"/>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16"/>
        <v>0</v>
      </c>
      <c r="H1009" s="2">
        <f t="shared" si="1"/>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16"/>
        <v>0</v>
      </c>
      <c r="H1010" s="2">
        <f t="shared" si="1"/>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16"/>
        <v>0</v>
      </c>
      <c r="H1011" s="2">
        <f t="shared" si="1"/>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16"/>
        <v>0</v>
      </c>
      <c r="H1012" s="2">
        <f t="shared" si="1"/>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16"/>
        <v>0</v>
      </c>
      <c r="H1013" s="2">
        <f t="shared" si="1"/>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16"/>
        <v>0</v>
      </c>
      <c r="H1014" s="2">
        <f t="shared" si="1"/>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16"/>
        <v>0</v>
      </c>
      <c r="H1015" s="2">
        <f t="shared" si="1"/>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16"/>
        <v>0</v>
      </c>
      <c r="H1016" s="2">
        <f t="shared" si="1"/>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16"/>
        <v>0</v>
      </c>
      <c r="H1017" s="2">
        <f t="shared" si="1"/>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16"/>
        <v>0</v>
      </c>
      <c r="H1018" s="2">
        <f t="shared" si="1"/>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16"/>
        <v>0</v>
      </c>
      <c r="H1019" s="2">
        <f t="shared" si="1"/>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16"/>
        <v>0</v>
      </c>
      <c r="H1020" s="2">
        <f t="shared" si="1"/>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16"/>
        <v>0</v>
      </c>
      <c r="H1021" s="2">
        <f t="shared" si="1"/>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16"/>
        <v>0</v>
      </c>
      <c r="H1022" s="2">
        <f t="shared" si="1"/>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16"/>
        <v>0</v>
      </c>
      <c r="H1023" s="2">
        <f t="shared" si="1"/>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16"/>
        <v>0</v>
      </c>
      <c r="H1024" s="2">
        <f t="shared" si="1"/>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16"/>
        <v>0</v>
      </c>
      <c r="H1025" s="2">
        <f t="shared" si="1"/>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16"/>
        <v>0</v>
      </c>
      <c r="H1026" s="2">
        <f t="shared" si="1"/>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16"/>
        <v>0</v>
      </c>
      <c r="H1027" s="2">
        <f t="shared" si="1"/>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16"/>
        <v>0</v>
      </c>
      <c r="H1028" s="2">
        <f t="shared" si="1"/>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16"/>
        <v>0</v>
      </c>
      <c r="H1029" s="2">
        <f t="shared" si="1"/>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16"/>
        <v>0</v>
      </c>
      <c r="H1030" s="2">
        <f t="shared" si="1"/>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16"/>
        <v>0</v>
      </c>
      <c r="H1031" s="2">
        <f t="shared" si="1"/>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0</v>
      </c>
      <c r="D1032" s="1">
        <f>BILANCA!E54</f>
        <v>0</v>
      </c>
      <c r="E1032" s="1">
        <v>0</v>
      </c>
      <c r="F1032" s="1">
        <v>0</v>
      </c>
      <c r="G1032" s="2">
        <f t="shared" si="16"/>
        <v>0</v>
      </c>
      <c r="H1032" s="2">
        <f t="shared" si="1"/>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0</v>
      </c>
      <c r="D1033" s="1">
        <f>BILANCA!E55</f>
        <v>0</v>
      </c>
      <c r="E1033" s="1">
        <v>0</v>
      </c>
      <c r="F1033" s="1">
        <v>0</v>
      </c>
      <c r="G1033" s="2">
        <f t="shared" si="16"/>
        <v>0</v>
      </c>
      <c r="H1033" s="2">
        <f t="shared" si="1"/>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16"/>
        <v>0</v>
      </c>
      <c r="H1034" s="2">
        <f t="shared" si="1"/>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16"/>
        <v>0</v>
      </c>
      <c r="H1035" s="2">
        <f t="shared" si="1"/>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16"/>
        <v>0</v>
      </c>
      <c r="H1036" s="2">
        <f t="shared" si="1"/>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16"/>
        <v>0</v>
      </c>
      <c r="H1037" s="2">
        <f t="shared" si="1"/>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16"/>
        <v>0</v>
      </c>
      <c r="H1038" s="2">
        <f t="shared" si="1"/>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16"/>
        <v>0</v>
      </c>
      <c r="H1039" s="2">
        <f t="shared" si="1"/>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16"/>
        <v>0</v>
      </c>
      <c r="H1040" s="2">
        <f t="shared" si="1"/>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16"/>
        <v>0</v>
      </c>
      <c r="H1041" s="2">
        <f t="shared" si="1"/>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16"/>
        <v>0</v>
      </c>
      <c r="H1042" s="2">
        <f t="shared" si="1"/>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16"/>
        <v>0</v>
      </c>
      <c r="H1043" s="2">
        <f t="shared" si="1"/>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16"/>
        <v>0</v>
      </c>
      <c r="H1044" s="2">
        <f t="shared" si="1"/>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16"/>
        <v>0</v>
      </c>
      <c r="H1045" s="2">
        <f t="shared" si="1"/>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0</v>
      </c>
      <c r="D1046" s="1">
        <f>BILANCA!E68</f>
        <v>0</v>
      </c>
      <c r="E1046" s="1">
        <v>0</v>
      </c>
      <c r="F1046" s="1">
        <v>0</v>
      </c>
      <c r="G1046" s="2">
        <f t="shared" si="16"/>
        <v>0</v>
      </c>
      <c r="H1046" s="2">
        <f t="shared" si="1"/>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16"/>
        <v>0</v>
      </c>
      <c r="H1047" s="2">
        <f t="shared" si="1"/>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16"/>
        <v>0</v>
      </c>
      <c r="H1048" s="2">
        <f t="shared" si="1"/>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16"/>
        <v>0</v>
      </c>
      <c r="H1049" s="2">
        <f t="shared" si="1"/>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16"/>
        <v>0</v>
      </c>
      <c r="H1050" s="2">
        <f t="shared" si="1"/>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16"/>
        <v>0</v>
      </c>
      <c r="H1051" s="2">
        <f t="shared" si="1"/>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16"/>
        <v>0</v>
      </c>
      <c r="H1052" s="2">
        <f t="shared" si="1"/>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16"/>
        <v>0</v>
      </c>
      <c r="H1053" s="2">
        <f t="shared" si="1"/>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16"/>
        <v>0</v>
      </c>
      <c r="H1054" s="2">
        <f t="shared" si="1"/>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16"/>
        <v>0</v>
      </c>
      <c r="H1055" s="2">
        <f t="shared" si="1"/>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16"/>
        <v>0</v>
      </c>
      <c r="H1056" s="2">
        <f t="shared" si="1"/>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16"/>
        <v>0</v>
      </c>
      <c r="H1057" s="2">
        <f t="shared" si="1"/>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16"/>
        <v>0</v>
      </c>
      <c r="H1058" s="2">
        <f t="shared" si="1"/>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16"/>
        <v>0</v>
      </c>
      <c r="H1059" s="2">
        <f t="shared" si="1"/>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16"/>
        <v>0</v>
      </c>
      <c r="H1060" s="2">
        <f t="shared" si="1"/>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16"/>
        <v>0</v>
      </c>
      <c r="H1061" s="2">
        <f t="shared" si="1"/>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16"/>
        <v>0</v>
      </c>
      <c r="H1062" s="2">
        <f t="shared" si="1"/>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16"/>
        <v>0</v>
      </c>
      <c r="H1063" s="2">
        <f t="shared" si="1"/>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16"/>
        <v>0</v>
      </c>
      <c r="H1064" s="2">
        <f t="shared" si="1"/>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16"/>
        <v>0</v>
      </c>
      <c r="H1065" s="2">
        <f t="shared" si="1"/>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16"/>
        <v>0</v>
      </c>
      <c r="H1066" s="2">
        <f t="shared" si="1"/>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16"/>
        <v>0</v>
      </c>
      <c r="H1067" s="2">
        <f t="shared" si="1"/>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16"/>
        <v>0</v>
      </c>
      <c r="H1068" s="2">
        <f t="shared" si="1"/>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16"/>
        <v>0</v>
      </c>
      <c r="H1069" s="2">
        <f t="shared" si="1"/>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16"/>
        <v>0</v>
      </c>
      <c r="H1070" s="2">
        <f t="shared" si="1"/>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16"/>
        <v>0</v>
      </c>
      <c r="H1071" s="2">
        <f t="shared" si="1"/>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16"/>
        <v>0</v>
      </c>
      <c r="H1072" s="2">
        <f t="shared" si="1"/>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16"/>
        <v>0</v>
      </c>
      <c r="H1073" s="2">
        <f t="shared" si="1"/>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16"/>
        <v>0</v>
      </c>
      <c r="H1074" s="2">
        <f t="shared" si="1"/>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16"/>
        <v>0</v>
      </c>
      <c r="H1075" s="2">
        <f t="shared" si="1"/>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16"/>
        <v>0</v>
      </c>
      <c r="H1076" s="2">
        <f t="shared" si="1"/>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16"/>
        <v>0</v>
      </c>
      <c r="H1077" s="2">
        <f t="shared" si="1"/>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16"/>
        <v>0</v>
      </c>
      <c r="H1078" s="2">
        <f t="shared" si="1"/>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16"/>
        <v>0</v>
      </c>
      <c r="H1079" s="2">
        <f t="shared" si="1"/>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16"/>
        <v>0</v>
      </c>
      <c r="H1080" s="2">
        <f t="shared" si="1"/>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16"/>
        <v>0</v>
      </c>
      <c r="H1081" s="2">
        <f t="shared" si="1"/>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16"/>
        <v>0</v>
      </c>
      <c r="H1082" s="2">
        <f t="shared" si="1"/>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16"/>
        <v>0</v>
      </c>
      <c r="H1083" s="2">
        <f t="shared" si="1"/>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16"/>
        <v>0</v>
      </c>
      <c r="H1084" s="2">
        <f t="shared" si="1"/>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16"/>
        <v>0</v>
      </c>
      <c r="H1085" s="2">
        <f t="shared" si="1"/>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16"/>
        <v>0</v>
      </c>
      <c r="H1086" s="2">
        <f t="shared" si="1"/>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16"/>
        <v>0</v>
      </c>
      <c r="H1087" s="2">
        <f t="shared" si="1"/>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16"/>
        <v>0</v>
      </c>
      <c r="H1088" s="2">
        <f t="shared" si="1"/>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16"/>
        <v>0</v>
      </c>
      <c r="H1089" s="2">
        <f t="shared" si="1"/>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16"/>
        <v>0</v>
      </c>
      <c r="H1090" s="2">
        <f t="shared" si="1"/>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16"/>
        <v>0</v>
      </c>
      <c r="H1091" s="2">
        <f t="shared" si="1"/>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16"/>
        <v>0</v>
      </c>
      <c r="H1092" s="2">
        <f t="shared" si="1"/>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16"/>
        <v>0</v>
      </c>
      <c r="H1093" s="2">
        <f t="shared" si="1"/>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16"/>
        <v>0</v>
      </c>
      <c r="H1094" s="2">
        <f t="shared" si="1"/>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16"/>
        <v>0</v>
      </c>
      <c r="H1095" s="2">
        <f t="shared" si="1"/>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16"/>
        <v>0</v>
      </c>
      <c r="H1096" s="2">
        <f t="shared" si="1"/>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16"/>
        <v>0</v>
      </c>
      <c r="H1097" s="2">
        <f t="shared" si="1"/>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16"/>
        <v>0</v>
      </c>
      <c r="H1098" s="2">
        <f t="shared" si="1"/>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16"/>
        <v>0</v>
      </c>
      <c r="H1099" s="2">
        <f t="shared" si="1"/>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16"/>
        <v>0</v>
      </c>
      <c r="H1100" s="2">
        <f t="shared" si="1"/>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16"/>
        <v>0</v>
      </c>
      <c r="H1101" s="2">
        <f t="shared" si="1"/>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16"/>
        <v>0</v>
      </c>
      <c r="H1102" s="2">
        <f t="shared" si="1"/>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16"/>
        <v>0</v>
      </c>
      <c r="H1103" s="2">
        <f t="shared" si="1"/>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16"/>
        <v>0</v>
      </c>
      <c r="H1104" s="2">
        <f t="shared" si="1"/>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16"/>
        <v>0</v>
      </c>
      <c r="H1105" s="2">
        <f t="shared" si="1"/>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16"/>
        <v>0</v>
      </c>
      <c r="H1106" s="2">
        <f t="shared" si="1"/>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16"/>
        <v>0</v>
      </c>
      <c r="H1107" s="2">
        <f t="shared" si="1"/>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16"/>
        <v>0</v>
      </c>
      <c r="H1108" s="2">
        <f t="shared" si="1"/>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16"/>
        <v>0</v>
      </c>
      <c r="H1109" s="2">
        <f t="shared" si="1"/>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16"/>
        <v>0</v>
      </c>
      <c r="H1110" s="2">
        <f t="shared" si="1"/>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16"/>
        <v>0</v>
      </c>
      <c r="H1111" s="2">
        <f t="shared" si="1"/>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16"/>
        <v>0</v>
      </c>
      <c r="H1112" s="2">
        <f t="shared" si="1"/>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16"/>
        <v>0</v>
      </c>
      <c r="H1113" s="2">
        <f t="shared" si="1"/>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16"/>
        <v>0</v>
      </c>
      <c r="H1114" s="2">
        <f t="shared" si="1"/>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16"/>
        <v>0</v>
      </c>
      <c r="H1115" s="2">
        <f t="shared" si="1"/>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16"/>
        <v>0</v>
      </c>
      <c r="H1116" s="2">
        <f t="shared" si="1"/>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16"/>
        <v>0</v>
      </c>
      <c r="H1117" s="2">
        <f t="shared" si="1"/>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16"/>
        <v>0</v>
      </c>
      <c r="H1118" s="2">
        <f t="shared" si="1"/>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16"/>
        <v>0</v>
      </c>
      <c r="H1119" s="2">
        <f t="shared" si="1"/>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16"/>
        <v>0</v>
      </c>
      <c r="H1120" s="2">
        <f t="shared" si="1"/>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16"/>
        <v>0</v>
      </c>
      <c r="H1121" s="2">
        <f t="shared" si="1"/>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16"/>
        <v>0</v>
      </c>
      <c r="H1122" s="2">
        <f t="shared" si="1"/>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16"/>
        <v>0</v>
      </c>
      <c r="H1123" s="2">
        <f t="shared" si="1"/>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16"/>
        <v>0</v>
      </c>
      <c r="H1124" s="2">
        <f t="shared" si="1"/>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16"/>
        <v>0</v>
      </c>
      <c r="H1125" s="2">
        <f t="shared" si="1"/>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16"/>
        <v>0</v>
      </c>
      <c r="H1126" s="2">
        <f t="shared" si="1"/>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16"/>
        <v>0</v>
      </c>
      <c r="H1127" s="2">
        <f t="shared" si="1"/>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16"/>
        <v>0</v>
      </c>
      <c r="H1128" s="2">
        <f t="shared" si="1"/>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16"/>
        <v>0</v>
      </c>
      <c r="H1129" s="2">
        <f t="shared" si="1"/>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16"/>
        <v>0</v>
      </c>
      <c r="H1130" s="2">
        <f t="shared" si="1"/>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16"/>
        <v>0</v>
      </c>
      <c r="H1131" s="2">
        <f t="shared" si="1"/>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16"/>
        <v>0</v>
      </c>
      <c r="H1132" s="2">
        <f t="shared" si="1"/>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16"/>
        <v>0</v>
      </c>
      <c r="H1133" s="2">
        <f t="shared" si="1"/>
        <v>0</v>
      </c>
      <c r="I1133" s="10"/>
      <c r="J1133" s="3"/>
      <c r="K1133" s="4"/>
      <c r="L1133" s="4"/>
      <c r="M1133" s="4"/>
      <c r="N1133" s="4"/>
      <c r="O1133" s="4"/>
      <c r="P1133" s="4"/>
      <c r="Q1133" s="4"/>
      <c r="R1133" s="4"/>
      <c r="S1133" s="4"/>
      <c r="T1133" s="4"/>
      <c r="U1133" s="4"/>
      <c r="V1133" s="4"/>
      <c r="W1133" s="4"/>
      <c r="X1133" s="4"/>
      <c r="Y1133" s="4"/>
      <c r="Z1133" s="4"/>
    </row>
    <row r="1134" spans="1:26" s="52" customFormat="1"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16"/>
        <v>0</v>
      </c>
      <c r="H1135" s="2">
        <f t="shared" si="1"/>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16"/>
        <v>0</v>
      </c>
      <c r="H1136" s="2">
        <f t="shared" si="1"/>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16"/>
        <v>0</v>
      </c>
      <c r="H1137" s="2">
        <f t="shared" si="1"/>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16"/>
        <v>0</v>
      </c>
      <c r="H1138" s="2">
        <f t="shared" si="1"/>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16"/>
        <v>0</v>
      </c>
      <c r="H1139" s="2">
        <f t="shared" si="1"/>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16"/>
        <v>0</v>
      </c>
      <c r="H1140" s="2">
        <f t="shared" si="1"/>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16"/>
        <v>0</v>
      </c>
      <c r="H1141" s="2">
        <f t="shared" si="1"/>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16"/>
        <v>0</v>
      </c>
      <c r="H1142" s="2">
        <f t="shared" si="1"/>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16"/>
        <v>0</v>
      </c>
      <c r="H1143" s="2">
        <f t="shared" si="1"/>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16"/>
        <v>0</v>
      </c>
      <c r="H1144" s="2">
        <f t="shared" si="1"/>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16"/>
        <v>0</v>
      </c>
      <c r="H1145" s="2">
        <f t="shared" si="1"/>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16"/>
        <v>0</v>
      </c>
      <c r="H1146" s="2">
        <f t="shared" si="1"/>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16"/>
        <v>0</v>
      </c>
      <c r="H1147" s="2">
        <f t="shared" si="1"/>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16"/>
        <v>0</v>
      </c>
      <c r="H1148" s="2">
        <f t="shared" si="1"/>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16"/>
        <v>0</v>
      </c>
      <c r="H1149" s="2">
        <f t="shared" si="1"/>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16"/>
        <v>0</v>
      </c>
      <c r="H1150" s="2">
        <f t="shared" si="1"/>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16"/>
        <v>0</v>
      </c>
      <c r="H1151" s="2">
        <f t="shared" si="1"/>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0</v>
      </c>
      <c r="D1152" s="1">
        <f>BILANCA!E175</f>
        <v>0</v>
      </c>
      <c r="E1152" s="1">
        <v>0</v>
      </c>
      <c r="F1152" s="1">
        <v>0</v>
      </c>
      <c r="G1152" s="2">
        <f t="shared" si="16"/>
        <v>0</v>
      </c>
      <c r="H1152" s="2">
        <f t="shared" si="1"/>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0</v>
      </c>
      <c r="D1153" s="1">
        <f>BILANCA!E176</f>
        <v>0</v>
      </c>
      <c r="E1153" s="1">
        <v>0</v>
      </c>
      <c r="F1153" s="1">
        <v>0</v>
      </c>
      <c r="G1153" s="2">
        <f t="shared" si="16"/>
        <v>0</v>
      </c>
      <c r="H1153" s="2">
        <f t="shared" si="1"/>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0</v>
      </c>
      <c r="E1154" s="1">
        <v>0</v>
      </c>
      <c r="F1154" s="1">
        <v>0</v>
      </c>
      <c r="G1154" s="2">
        <f t="shared" si="16"/>
        <v>0</v>
      </c>
      <c r="H1154" s="2">
        <f t="shared" si="1"/>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16"/>
        <v>0</v>
      </c>
      <c r="H1155" s="2">
        <f t="shared" si="1"/>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0</v>
      </c>
      <c r="E1156" s="1">
        <v>0</v>
      </c>
      <c r="F1156" s="1">
        <v>0</v>
      </c>
      <c r="G1156" s="2">
        <f t="shared" si="16"/>
        <v>0</v>
      </c>
      <c r="H1156" s="2">
        <f t="shared" si="1"/>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16"/>
        <v>0</v>
      </c>
      <c r="H1157" s="2">
        <f t="shared" si="1"/>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16"/>
        <v>0</v>
      </c>
      <c r="H1158" s="2">
        <f t="shared" si="1"/>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16"/>
        <v>0</v>
      </c>
      <c r="H1159" s="2">
        <f t="shared" si="1"/>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16"/>
        <v>0</v>
      </c>
      <c r="H1160" s="2">
        <f t="shared" si="1"/>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16"/>
        <v>0</v>
      </c>
      <c r="H1161" s="2">
        <f t="shared" si="1"/>
        <v>0</v>
      </c>
      <c r="I1161" s="10"/>
      <c r="J1161" s="3"/>
      <c r="K1161" s="4"/>
      <c r="L1161" s="4"/>
      <c r="M1161" s="4"/>
      <c r="N1161" s="4"/>
      <c r="O1161" s="4"/>
      <c r="P1161" s="4"/>
      <c r="Q1161" s="4"/>
      <c r="R1161" s="4"/>
      <c r="S1161" s="4"/>
      <c r="T1161" s="4"/>
      <c r="U1161" s="4"/>
      <c r="V1161" s="4"/>
      <c r="W1161" s="4"/>
      <c r="X1161" s="4"/>
      <c r="Y1161" s="4"/>
      <c r="Z1161" s="4"/>
    </row>
    <row r="1162" spans="1:26" s="52" customFormat="1"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16"/>
        <v>0</v>
      </c>
      <c r="H1163" s="2">
        <f t="shared" si="1"/>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16"/>
        <v>0</v>
      </c>
      <c r="H1164" s="2">
        <f t="shared" si="1"/>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16"/>
        <v>0</v>
      </c>
      <c r="H1165" s="2">
        <f t="shared" si="1"/>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16"/>
        <v>0</v>
      </c>
      <c r="H1166" s="2">
        <f t="shared" si="1"/>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16"/>
        <v>0</v>
      </c>
      <c r="H1167" s="2">
        <f t="shared" si="1"/>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16"/>
        <v>0</v>
      </c>
      <c r="H1168" s="2">
        <f t="shared" si="1"/>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16"/>
        <v>0</v>
      </c>
      <c r="H1169" s="2">
        <f t="shared" si="1"/>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16"/>
        <v>0</v>
      </c>
      <c r="H1170" s="2">
        <f t="shared" si="1"/>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16"/>
        <v>0</v>
      </c>
      <c r="H1171" s="2">
        <f t="shared" si="1"/>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16"/>
        <v>0</v>
      </c>
      <c r="H1172" s="2">
        <f t="shared" si="1"/>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16"/>
        <v>0</v>
      </c>
      <c r="H1173" s="2">
        <f t="shared" si="1"/>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16"/>
        <v>0</v>
      </c>
      <c r="H1174" s="2">
        <f t="shared" si="1"/>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16"/>
        <v>0</v>
      </c>
      <c r="H1175" s="2">
        <f t="shared" si="1"/>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16"/>
        <v>0</v>
      </c>
      <c r="H1176" s="2">
        <f t="shared" si="1"/>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16"/>
        <v>0</v>
      </c>
      <c r="H1177" s="2">
        <f t="shared" si="1"/>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16"/>
        <v>0</v>
      </c>
      <c r="H1178" s="2">
        <f t="shared" si="1"/>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16"/>
        <v>0</v>
      </c>
      <c r="H1179" s="2">
        <f t="shared" si="1"/>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16"/>
        <v>0</v>
      </c>
      <c r="H1180" s="2">
        <f t="shared" si="1"/>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16"/>
        <v>0</v>
      </c>
      <c r="H1181" s="2">
        <f t="shared" si="1"/>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16"/>
        <v>0</v>
      </c>
      <c r="H1182" s="2">
        <f t="shared" si="1"/>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16"/>
        <v>0</v>
      </c>
      <c r="H1183" s="2">
        <f t="shared" si="1"/>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16"/>
        <v>0</v>
      </c>
      <c r="H1184" s="2">
        <f t="shared" si="1"/>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16"/>
        <v>0</v>
      </c>
      <c r="H1185" s="2">
        <f t="shared" si="1"/>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16"/>
        <v>0</v>
      </c>
      <c r="H1186" s="2">
        <f t="shared" si="1"/>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16"/>
        <v>0</v>
      </c>
      <c r="H1187" s="2">
        <f t="shared" si="1"/>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16"/>
        <v>0</v>
      </c>
      <c r="H1188" s="2">
        <f t="shared" si="1"/>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16"/>
        <v>0</v>
      </c>
      <c r="H1189" s="2">
        <f t="shared" si="1"/>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16"/>
        <v>0</v>
      </c>
      <c r="H1190" s="2">
        <f t="shared" si="1"/>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16"/>
        <v>0</v>
      </c>
      <c r="H1191" s="2">
        <f t="shared" si="1"/>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16"/>
        <v>0</v>
      </c>
      <c r="H1192" s="2">
        <f t="shared" si="1"/>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16"/>
        <v>0</v>
      </c>
      <c r="H1193" s="2">
        <f t="shared" si="1"/>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16"/>
        <v>0</v>
      </c>
      <c r="H1194" s="2">
        <f t="shared" si="1"/>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16"/>
        <v>0</v>
      </c>
      <c r="H1195" s="2">
        <f t="shared" si="1"/>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16"/>
        <v>0</v>
      </c>
      <c r="H1196" s="2">
        <f t="shared" si="1"/>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16"/>
        <v>0</v>
      </c>
      <c r="H1197" s="2">
        <f t="shared" si="1"/>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16"/>
        <v>0</v>
      </c>
      <c r="H1198" s="2">
        <f t="shared" si="1"/>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16"/>
        <v>0</v>
      </c>
      <c r="H1199" s="2">
        <f t="shared" si="1"/>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16"/>
        <v>0</v>
      </c>
      <c r="H1200" s="2">
        <f t="shared" si="1"/>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16"/>
        <v>0</v>
      </c>
      <c r="H1201" s="2">
        <f t="shared" si="1"/>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16"/>
        <v>0</v>
      </c>
      <c r="H1202" s="2">
        <f t="shared" si="1"/>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16"/>
        <v>0</v>
      </c>
      <c r="H1203" s="2">
        <f t="shared" si="1"/>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16"/>
        <v>0</v>
      </c>
      <c r="H1204" s="2">
        <f t="shared" si="1"/>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16"/>
        <v>0</v>
      </c>
      <c r="H1205" s="2">
        <f t="shared" si="1"/>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16"/>
        <v>0</v>
      </c>
      <c r="H1206" s="2">
        <f t="shared" si="1"/>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16"/>
        <v>0</v>
      </c>
      <c r="H1207" s="2">
        <f t="shared" si="1"/>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16"/>
        <v>0</v>
      </c>
      <c r="H1208" s="2">
        <f t="shared" si="1"/>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16"/>
        <v>0</v>
      </c>
      <c r="H1209" s="2">
        <f t="shared" si="1"/>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16"/>
        <v>0</v>
      </c>
      <c r="H1210" s="2">
        <f t="shared" si="1"/>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16"/>
        <v>0</v>
      </c>
      <c r="H1211" s="2">
        <f t="shared" si="1"/>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16"/>
        <v>0</v>
      </c>
      <c r="H1212" s="2">
        <f t="shared" si="1"/>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16"/>
        <v>0</v>
      </c>
      <c r="H1213" s="2">
        <f t="shared" si="1"/>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0</v>
      </c>
      <c r="D1214" s="1">
        <f>BILANCA!E237</f>
        <v>0</v>
      </c>
      <c r="E1214" s="1">
        <v>0</v>
      </c>
      <c r="F1214" s="1">
        <v>0</v>
      </c>
      <c r="G1214" s="2">
        <f t="shared" si="16"/>
        <v>0</v>
      </c>
      <c r="H1214" s="2">
        <f t="shared" si="1"/>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0</v>
      </c>
      <c r="D1215" s="1">
        <f>BILANCA!E238</f>
        <v>0</v>
      </c>
      <c r="E1215" s="1">
        <v>0</v>
      </c>
      <c r="F1215" s="1">
        <v>0</v>
      </c>
      <c r="G1215" s="2">
        <f t="shared" si="16"/>
        <v>0</v>
      </c>
      <c r="H1215" s="2">
        <f t="shared" si="1"/>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0</v>
      </c>
      <c r="D1216" s="1">
        <f>BILANCA!E239</f>
        <v>0</v>
      </c>
      <c r="E1216" s="1">
        <v>0</v>
      </c>
      <c r="F1216" s="1">
        <v>0</v>
      </c>
      <c r="G1216" s="2">
        <f t="shared" si="16"/>
        <v>0</v>
      </c>
      <c r="H1216" s="2">
        <f t="shared" si="1"/>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16"/>
        <v>0</v>
      </c>
      <c r="H1217" s="2">
        <f t="shared" si="1"/>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16"/>
        <v>0</v>
      </c>
      <c r="H1218" s="2">
        <f t="shared" si="1"/>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16"/>
        <v>0</v>
      </c>
      <c r="H1219" s="2">
        <f t="shared" si="1"/>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16"/>
        <v>0</v>
      </c>
      <c r="H1220" s="2">
        <f t="shared" si="1"/>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16"/>
        <v>0</v>
      </c>
      <c r="H1221" s="2">
        <f t="shared" si="1"/>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0</v>
      </c>
      <c r="D1222" s="1">
        <f>BILANCA!E245</f>
        <v>0</v>
      </c>
      <c r="E1222" s="1">
        <v>0</v>
      </c>
      <c r="F1222" s="1">
        <v>0</v>
      </c>
      <c r="G1222" s="2">
        <f t="shared" si="16"/>
        <v>0</v>
      </c>
      <c r="H1222" s="2">
        <f t="shared" si="1"/>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16"/>
        <v>0</v>
      </c>
      <c r="H1223" s="2">
        <f t="shared" si="1"/>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16"/>
        <v>0</v>
      </c>
      <c r="H1224" s="2">
        <f t="shared" si="1"/>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16"/>
        <v>0</v>
      </c>
      <c r="H1225" s="2">
        <f t="shared" si="1"/>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16"/>
        <v>0</v>
      </c>
      <c r="H1226" s="2">
        <f t="shared" si="1"/>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16"/>
        <v>0</v>
      </c>
      <c r="H1227" s="2">
        <f t="shared" si="1"/>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16"/>
        <v>0</v>
      </c>
      <c r="H1228" s="2">
        <f t="shared" si="1"/>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16"/>
        <v>0</v>
      </c>
      <c r="H1229" s="2">
        <f t="shared" si="1"/>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16"/>
        <v>0</v>
      </c>
      <c r="H1230" s="2">
        <f t="shared" si="1"/>
        <v>0</v>
      </c>
      <c r="I1230" s="10"/>
      <c r="J1230" s="3"/>
      <c r="K1230" s="4"/>
      <c r="L1230" s="4"/>
      <c r="M1230" s="4"/>
      <c r="N1230" s="4"/>
      <c r="O1230" s="4"/>
      <c r="P1230" s="4"/>
      <c r="Q1230" s="4"/>
      <c r="R1230" s="4"/>
      <c r="S1230" s="4"/>
      <c r="T1230" s="4"/>
      <c r="U1230" s="4"/>
      <c r="V1230" s="4"/>
      <c r="W1230" s="4"/>
      <c r="X1230" s="4"/>
      <c r="Y1230" s="4"/>
      <c r="Z1230" s="4"/>
    </row>
    <row r="1231" spans="1:26" s="52" customFormat="1"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16"/>
        <v>0</v>
      </c>
      <c r="H1232" s="2">
        <f t="shared" si="1"/>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16"/>
        <v>0</v>
      </c>
      <c r="H1233" s="2">
        <f t="shared" si="1"/>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16"/>
        <v>0</v>
      </c>
      <c r="H1234" s="2">
        <f t="shared" si="1"/>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16"/>
        <v>0</v>
      </c>
      <c r="H1235" s="2">
        <f t="shared" si="1"/>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16"/>
        <v>0</v>
      </c>
      <c r="H1236" s="2">
        <f t="shared" si="1"/>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16"/>
        <v>0</v>
      </c>
      <c r="H1237" s="2">
        <f t="shared" si="1"/>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16"/>
        <v>0</v>
      </c>
      <c r="H1238" s="2">
        <f t="shared" si="1"/>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16"/>
        <v>0</v>
      </c>
      <c r="H1239" s="2">
        <f t="shared" si="1"/>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16"/>
        <v>0</v>
      </c>
      <c r="H1240" s="2">
        <f t="shared" si="1"/>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16"/>
        <v>0</v>
      </c>
      <c r="H1241" s="2">
        <f t="shared" si="1"/>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si="16"/>
        <v>0</v>
      </c>
      <c r="H1242" s="2">
        <f t="shared" si="1"/>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16"/>
        <v>0</v>
      </c>
      <c r="H1243" s="2">
        <f t="shared" si="1"/>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16"/>
        <v>0</v>
      </c>
      <c r="H1244" s="2">
        <f t="shared" si="1"/>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16"/>
        <v>0</v>
      </c>
      <c r="H1245" s="2">
        <f t="shared" si="1"/>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16"/>
        <v>0</v>
      </c>
      <c r="H1246" s="2">
        <f t="shared" si="1"/>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16"/>
        <v>0</v>
      </c>
      <c r="H1247" s="2">
        <f t="shared" si="1"/>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16"/>
        <v>0</v>
      </c>
      <c r="H1248" s="2">
        <f t="shared" si="1"/>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16"/>
        <v>0</v>
      </c>
      <c r="H1249" s="2">
        <f t="shared" si="1"/>
        <v>0</v>
      </c>
      <c r="I1249" s="10"/>
      <c r="J1249" s="3"/>
      <c r="K1249" s="4"/>
      <c r="L1249" s="4"/>
      <c r="M1249" s="4"/>
      <c r="N1249" s="4"/>
      <c r="O1249" s="4"/>
      <c r="P1249" s="4"/>
      <c r="Q1249" s="4"/>
      <c r="R1249" s="4"/>
      <c r="S1249" s="4"/>
      <c r="T1249" s="4"/>
      <c r="U1249" s="4"/>
      <c r="V1249" s="4"/>
      <c r="W1249" s="4"/>
      <c r="X1249" s="4"/>
      <c r="Y1249" s="4"/>
      <c r="Z1249" s="4"/>
    </row>
    <row r="1250" spans="1:26" s="52" customFormat="1" ht="12.75" customHeight="1" x14ac:dyDescent="0.2">
      <c r="A1250" s="9">
        <v>152</v>
      </c>
      <c r="B1250" s="1">
        <v>267</v>
      </c>
      <c r="C1250" s="1">
        <f>BILANCA!D274</f>
        <v>0</v>
      </c>
      <c r="D1250" s="1">
        <f>BILANCA!E274</f>
        <v>0</v>
      </c>
      <c r="E1250" s="1">
        <v>0</v>
      </c>
      <c r="F1250" s="1">
        <v>0</v>
      </c>
      <c r="G1250" s="2">
        <f t="shared" ref="G1250:G1261" si="17">B1250/1000*C1250+B1250/500*D1250</f>
        <v>0</v>
      </c>
      <c r="H1250" s="2">
        <f t="shared" ref="H1250:H1261" si="18">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s="52" customFormat="1" ht="12.75" customHeight="1" x14ac:dyDescent="0.2">
      <c r="A1251" s="9">
        <v>152</v>
      </c>
      <c r="B1251" s="1">
        <v>268</v>
      </c>
      <c r="C1251" s="1">
        <f>BILANCA!D275</f>
        <v>0</v>
      </c>
      <c r="D1251" s="1">
        <f>BILANCA!E275</f>
        <v>0</v>
      </c>
      <c r="E1251" s="1">
        <v>0</v>
      </c>
      <c r="F1251" s="1">
        <v>0</v>
      </c>
      <c r="G1251" s="2">
        <f t="shared" si="17"/>
        <v>0</v>
      </c>
      <c r="H1251" s="2">
        <f t="shared" si="18"/>
        <v>0</v>
      </c>
      <c r="I1251" s="10"/>
      <c r="J1251" s="3"/>
      <c r="K1251" s="4"/>
      <c r="L1251" s="4"/>
      <c r="M1251" s="4"/>
      <c r="N1251" s="4"/>
      <c r="O1251" s="4"/>
      <c r="P1251" s="4"/>
      <c r="Q1251" s="4"/>
      <c r="R1251" s="4"/>
      <c r="S1251" s="4"/>
      <c r="T1251" s="4"/>
      <c r="U1251" s="4"/>
      <c r="V1251" s="4"/>
      <c r="W1251" s="4"/>
      <c r="X1251" s="4"/>
      <c r="Y1251" s="4"/>
      <c r="Z1251" s="4"/>
    </row>
    <row r="1252" spans="1:26" s="52" customFormat="1" ht="12.75" customHeight="1" x14ac:dyDescent="0.2">
      <c r="A1252" s="9">
        <v>152</v>
      </c>
      <c r="B1252" s="1">
        <v>269</v>
      </c>
      <c r="C1252" s="1">
        <f>BILANCA!D276</f>
        <v>0</v>
      </c>
      <c r="D1252" s="1">
        <f>BILANCA!E276</f>
        <v>0</v>
      </c>
      <c r="E1252" s="1">
        <v>0</v>
      </c>
      <c r="F1252" s="1">
        <v>0</v>
      </c>
      <c r="G1252" s="2">
        <f t="shared" si="17"/>
        <v>0</v>
      </c>
      <c r="H1252" s="2">
        <f t="shared" si="18"/>
        <v>0</v>
      </c>
      <c r="I1252" s="10"/>
      <c r="J1252" s="3"/>
      <c r="K1252" s="4"/>
      <c r="L1252" s="4"/>
      <c r="M1252" s="4"/>
      <c r="N1252" s="4"/>
      <c r="O1252" s="4"/>
      <c r="P1252" s="4"/>
      <c r="Q1252" s="4"/>
      <c r="R1252" s="4"/>
      <c r="S1252" s="4"/>
      <c r="T1252" s="4"/>
      <c r="U1252" s="4"/>
      <c r="V1252" s="4"/>
      <c r="W1252" s="4"/>
      <c r="X1252" s="4"/>
      <c r="Y1252" s="4"/>
      <c r="Z1252" s="4"/>
    </row>
    <row r="1253" spans="1:26" s="52" customFormat="1" ht="12.75" customHeight="1" x14ac:dyDescent="0.2">
      <c r="A1253" s="9">
        <v>152</v>
      </c>
      <c r="B1253" s="1">
        <v>270</v>
      </c>
      <c r="C1253" s="1">
        <f>BILANCA!D277</f>
        <v>0</v>
      </c>
      <c r="D1253" s="1">
        <f>BILANCA!E277</f>
        <v>0</v>
      </c>
      <c r="E1253" s="1">
        <v>0</v>
      </c>
      <c r="F1253" s="1">
        <v>0</v>
      </c>
      <c r="G1253" s="2">
        <f t="shared" si="17"/>
        <v>0</v>
      </c>
      <c r="H1253" s="2">
        <f t="shared" si="18"/>
        <v>0</v>
      </c>
      <c r="I1253" s="10"/>
      <c r="J1253" s="3"/>
      <c r="K1253" s="4"/>
      <c r="L1253" s="4"/>
      <c r="M1253" s="4"/>
      <c r="N1253" s="4"/>
      <c r="O1253" s="4"/>
      <c r="P1253" s="4"/>
      <c r="Q1253" s="4"/>
      <c r="R1253" s="4"/>
      <c r="S1253" s="4"/>
      <c r="T1253" s="4"/>
      <c r="U1253" s="4"/>
      <c r="V1253" s="4"/>
      <c r="W1253" s="4"/>
      <c r="X1253" s="4"/>
      <c r="Y1253" s="4"/>
      <c r="Z1253" s="4"/>
    </row>
    <row r="1254" spans="1:26" s="52" customFormat="1" ht="12.75" customHeight="1" x14ac:dyDescent="0.2">
      <c r="A1254" s="9">
        <v>152</v>
      </c>
      <c r="B1254" s="1">
        <v>271</v>
      </c>
      <c r="C1254" s="1">
        <f>BILANCA!D278</f>
        <v>0</v>
      </c>
      <c r="D1254" s="1">
        <f>BILANCA!E278</f>
        <v>0</v>
      </c>
      <c r="E1254" s="1">
        <v>0</v>
      </c>
      <c r="F1254" s="1">
        <v>0</v>
      </c>
      <c r="G1254" s="2">
        <f t="shared" si="17"/>
        <v>0</v>
      </c>
      <c r="H1254" s="2">
        <f t="shared" si="18"/>
        <v>0</v>
      </c>
      <c r="I1254" s="10"/>
      <c r="J1254" s="3"/>
      <c r="K1254" s="4"/>
      <c r="L1254" s="4"/>
      <c r="M1254" s="4"/>
      <c r="N1254" s="4"/>
      <c r="O1254" s="4"/>
      <c r="P1254" s="4"/>
      <c r="Q1254" s="4"/>
      <c r="R1254" s="4"/>
      <c r="S1254" s="4"/>
      <c r="T1254" s="4"/>
      <c r="U1254" s="4"/>
      <c r="V1254" s="4"/>
      <c r="W1254" s="4"/>
      <c r="X1254" s="4"/>
      <c r="Y1254" s="4"/>
      <c r="Z1254" s="4"/>
    </row>
    <row r="1255" spans="1:26" s="52" customFormat="1" ht="12.75" customHeight="1" x14ac:dyDescent="0.2">
      <c r="A1255" s="9">
        <v>152</v>
      </c>
      <c r="B1255" s="1">
        <v>272</v>
      </c>
      <c r="C1255" s="1">
        <f>BILANCA!D279</f>
        <v>0</v>
      </c>
      <c r="D1255" s="1">
        <f>BILANCA!E279</f>
        <v>0</v>
      </c>
      <c r="E1255" s="1">
        <v>0</v>
      </c>
      <c r="F1255" s="1">
        <v>0</v>
      </c>
      <c r="G1255" s="2">
        <f t="shared" si="17"/>
        <v>0</v>
      </c>
      <c r="H1255" s="2">
        <f t="shared" si="18"/>
        <v>0</v>
      </c>
      <c r="I1255" s="10"/>
      <c r="J1255" s="3"/>
      <c r="K1255" s="4"/>
      <c r="L1255" s="4"/>
      <c r="M1255" s="4"/>
      <c r="N1255" s="4"/>
      <c r="O1255" s="4"/>
      <c r="P1255" s="4"/>
      <c r="Q1255" s="4"/>
      <c r="R1255" s="4"/>
      <c r="S1255" s="4"/>
      <c r="T1255" s="4"/>
      <c r="U1255" s="4"/>
      <c r="V1255" s="4"/>
      <c r="W1255" s="4"/>
      <c r="X1255" s="4"/>
      <c r="Y1255" s="4"/>
      <c r="Z1255" s="4"/>
    </row>
    <row r="1256" spans="1:26" s="52" customFormat="1" ht="12.75" customHeight="1" x14ac:dyDescent="0.2">
      <c r="A1256" s="9">
        <v>152</v>
      </c>
      <c r="B1256" s="1">
        <v>273</v>
      </c>
      <c r="C1256" s="1">
        <f>BILANCA!D280</f>
        <v>0</v>
      </c>
      <c r="D1256" s="1">
        <f>BILANCA!E280</f>
        <v>0</v>
      </c>
      <c r="E1256" s="1">
        <v>0</v>
      </c>
      <c r="F1256" s="1">
        <v>0</v>
      </c>
      <c r="G1256" s="2">
        <f t="shared" si="17"/>
        <v>0</v>
      </c>
      <c r="H1256" s="2">
        <f t="shared" si="18"/>
        <v>0</v>
      </c>
      <c r="I1256" s="10"/>
      <c r="J1256" s="3"/>
      <c r="K1256" s="4"/>
      <c r="L1256" s="4"/>
      <c r="M1256" s="4"/>
      <c r="N1256" s="4"/>
      <c r="O1256" s="4"/>
      <c r="P1256" s="4"/>
      <c r="Q1256" s="4"/>
      <c r="R1256" s="4"/>
      <c r="S1256" s="4"/>
      <c r="T1256" s="4"/>
      <c r="U1256" s="4"/>
      <c r="V1256" s="4"/>
      <c r="W1256" s="4"/>
      <c r="X1256" s="4"/>
      <c r="Y1256" s="4"/>
      <c r="Z1256" s="4"/>
    </row>
    <row r="1257" spans="1:26" s="52" customFormat="1" ht="12.75" customHeight="1" x14ac:dyDescent="0.2">
      <c r="A1257" s="9">
        <v>152</v>
      </c>
      <c r="B1257" s="1">
        <v>274</v>
      </c>
      <c r="C1257" s="1">
        <f>BILANCA!D281</f>
        <v>0</v>
      </c>
      <c r="D1257" s="1">
        <f>BILANCA!E281</f>
        <v>0</v>
      </c>
      <c r="E1257" s="1">
        <v>0</v>
      </c>
      <c r="F1257" s="1">
        <v>0</v>
      </c>
      <c r="G1257" s="2">
        <f t="shared" si="17"/>
        <v>0</v>
      </c>
      <c r="H1257" s="2">
        <f t="shared" si="18"/>
        <v>0</v>
      </c>
      <c r="I1257" s="10"/>
      <c r="J1257" s="3"/>
      <c r="K1257" s="4"/>
      <c r="L1257" s="4"/>
      <c r="M1257" s="4"/>
      <c r="N1257" s="4"/>
      <c r="O1257" s="4"/>
      <c r="P1257" s="4"/>
      <c r="Q1257" s="4"/>
      <c r="R1257" s="4"/>
      <c r="S1257" s="4"/>
      <c r="T1257" s="4"/>
      <c r="U1257" s="4"/>
      <c r="V1257" s="4"/>
      <c r="W1257" s="4"/>
      <c r="X1257" s="4"/>
      <c r="Y1257" s="4"/>
      <c r="Z1257" s="4"/>
    </row>
    <row r="1258" spans="1:26" s="52" customFormat="1" ht="12.75" customHeight="1" x14ac:dyDescent="0.2">
      <c r="A1258" s="9">
        <v>152</v>
      </c>
      <c r="B1258" s="1">
        <v>275</v>
      </c>
      <c r="C1258" s="1">
        <f>BILANCA!D282</f>
        <v>0</v>
      </c>
      <c r="D1258" s="1">
        <f>BILANCA!E282</f>
        <v>0</v>
      </c>
      <c r="E1258" s="1">
        <v>0</v>
      </c>
      <c r="F1258" s="1">
        <v>0</v>
      </c>
      <c r="G1258" s="2">
        <f t="shared" si="17"/>
        <v>0</v>
      </c>
      <c r="H1258" s="2">
        <f t="shared" si="18"/>
        <v>0</v>
      </c>
      <c r="I1258" s="10"/>
      <c r="J1258" s="3"/>
      <c r="K1258" s="4"/>
      <c r="L1258" s="4"/>
      <c r="M1258" s="4"/>
      <c r="N1258" s="4"/>
      <c r="O1258" s="4"/>
      <c r="P1258" s="4"/>
      <c r="Q1258" s="4"/>
      <c r="R1258" s="4"/>
      <c r="S1258" s="4"/>
      <c r="T1258" s="4"/>
      <c r="U1258" s="4"/>
      <c r="V1258" s="4"/>
      <c r="W1258" s="4"/>
      <c r="X1258" s="4"/>
      <c r="Y1258" s="4"/>
      <c r="Z1258" s="4"/>
    </row>
    <row r="1259" spans="1:26" s="52" customFormat="1" ht="12.75" customHeight="1" x14ac:dyDescent="0.2">
      <c r="A1259" s="9">
        <v>152</v>
      </c>
      <c r="B1259" s="1">
        <v>276</v>
      </c>
      <c r="C1259" s="1">
        <f>BILANCA!D283</f>
        <v>0</v>
      </c>
      <c r="D1259" s="1">
        <f>BILANCA!E283</f>
        <v>0</v>
      </c>
      <c r="E1259" s="1">
        <v>0</v>
      </c>
      <c r="F1259" s="1">
        <v>0</v>
      </c>
      <c r="G1259" s="2">
        <f t="shared" si="17"/>
        <v>0</v>
      </c>
      <c r="H1259" s="2">
        <f t="shared" si="18"/>
        <v>0</v>
      </c>
      <c r="I1259" s="10"/>
      <c r="J1259" s="3"/>
      <c r="K1259" s="4"/>
      <c r="L1259" s="4"/>
      <c r="M1259" s="4"/>
      <c r="N1259" s="4"/>
      <c r="O1259" s="4"/>
      <c r="P1259" s="4"/>
      <c r="Q1259" s="4"/>
      <c r="R1259" s="4"/>
      <c r="S1259" s="4"/>
      <c r="T1259" s="4"/>
      <c r="U1259" s="4"/>
      <c r="V1259" s="4"/>
      <c r="W1259" s="4"/>
      <c r="X1259" s="4"/>
      <c r="Y1259" s="4"/>
      <c r="Z1259" s="4"/>
    </row>
    <row r="1260" spans="1:26" s="52" customFormat="1" ht="12.75" customHeight="1" x14ac:dyDescent="0.2">
      <c r="A1260" s="9">
        <v>152</v>
      </c>
      <c r="B1260" s="1">
        <v>277</v>
      </c>
      <c r="C1260" s="1">
        <f>BILANCA!D284</f>
        <v>0</v>
      </c>
      <c r="D1260" s="1">
        <f>BILANCA!E284</f>
        <v>0</v>
      </c>
      <c r="E1260" s="1">
        <v>0</v>
      </c>
      <c r="F1260" s="1">
        <v>0</v>
      </c>
      <c r="G1260" s="2">
        <f t="shared" si="17"/>
        <v>0</v>
      </c>
      <c r="H1260" s="2">
        <f t="shared" si="18"/>
        <v>0</v>
      </c>
      <c r="I1260" s="10"/>
      <c r="J1260" s="3"/>
      <c r="K1260" s="4"/>
      <c r="L1260" s="4"/>
      <c r="M1260" s="4"/>
      <c r="N1260" s="4"/>
      <c r="O1260" s="4"/>
      <c r="P1260" s="4"/>
      <c r="Q1260" s="4"/>
      <c r="R1260" s="4"/>
      <c r="S1260" s="4"/>
      <c r="T1260" s="4"/>
      <c r="U1260" s="4"/>
      <c r="V1260" s="4"/>
      <c r="W1260" s="4"/>
      <c r="X1260" s="4"/>
      <c r="Y1260" s="4"/>
      <c r="Z1260" s="4"/>
    </row>
    <row r="1261" spans="1:26" s="52" customFormat="1" ht="12.75" customHeight="1" x14ac:dyDescent="0.2">
      <c r="A1261" s="9">
        <v>152</v>
      </c>
      <c r="B1261" s="1">
        <v>278</v>
      </c>
      <c r="C1261" s="1">
        <f>BILANCA!D285</f>
        <v>0</v>
      </c>
      <c r="D1261" s="1">
        <f>BILANCA!E285</f>
        <v>0</v>
      </c>
      <c r="E1261" s="1">
        <v>0</v>
      </c>
      <c r="F1261" s="1">
        <v>0</v>
      </c>
      <c r="G1261" s="2">
        <f t="shared" si="17"/>
        <v>0</v>
      </c>
      <c r="H1261" s="2">
        <f t="shared" si="18"/>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16"/>
        <v>0</v>
      </c>
      <c r="H1262" s="2">
        <f t="shared" si="1"/>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16"/>
        <v>0</v>
      </c>
      <c r="H1263" s="2">
        <f t="shared" si="1"/>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16"/>
        <v>0</v>
      </c>
      <c r="H1264" s="2">
        <f t="shared" si="1"/>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16"/>
        <v>0</v>
      </c>
      <c r="H1265" s="2">
        <f t="shared" si="1"/>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16"/>
        <v>0</v>
      </c>
      <c r="H1266" s="2">
        <f t="shared" si="1"/>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16"/>
        <v>0</v>
      </c>
      <c r="H1267" s="2">
        <f t="shared" si="1"/>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16"/>
        <v>0</v>
      </c>
      <c r="H1268" s="2">
        <f t="shared" si="1"/>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16"/>
        <v>0</v>
      </c>
      <c r="H1269" s="2">
        <f t="shared" si="1"/>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16"/>
        <v>0</v>
      </c>
      <c r="H1270" s="2">
        <f t="shared" si="1"/>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16"/>
        <v>0</v>
      </c>
      <c r="H1271" s="2">
        <f t="shared" si="1"/>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16"/>
        <v>0</v>
      </c>
      <c r="H1272" s="2">
        <f t="shared" si="1"/>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16"/>
        <v>0</v>
      </c>
      <c r="H1273" s="2">
        <f t="shared" si="1"/>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16"/>
        <v>0</v>
      </c>
      <c r="H1274" s="2">
        <f t="shared" si="1"/>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16"/>
        <v>0</v>
      </c>
      <c r="H1275" s="2">
        <f t="shared" si="1"/>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16"/>
        <v>0</v>
      </c>
      <c r="H1276" s="2">
        <f t="shared" si="1"/>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16"/>
        <v>0</v>
      </c>
      <c r="H1277" s="2">
        <f t="shared" si="1"/>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16"/>
        <v>0</v>
      </c>
      <c r="H1278" s="2">
        <f t="shared" si="1"/>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16"/>
        <v>0</v>
      </c>
      <c r="H1279" s="2">
        <f t="shared" si="1"/>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16"/>
        <v>0</v>
      </c>
      <c r="H1280" s="2">
        <f t="shared" si="1"/>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16"/>
        <v>0</v>
      </c>
      <c r="H1281" s="2">
        <f t="shared" si="1"/>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16"/>
        <v>0</v>
      </c>
      <c r="H1282" s="2">
        <f t="shared" si="1"/>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16"/>
        <v>0</v>
      </c>
      <c r="H1283" s="2">
        <f t="shared" si="1"/>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16"/>
        <v>0</v>
      </c>
      <c r="H1284" s="2">
        <f t="shared" si="1"/>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16"/>
        <v>0</v>
      </c>
      <c r="H1285" s="2">
        <f t="shared" si="1"/>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16"/>
        <v>0</v>
      </c>
      <c r="H1286" s="2">
        <f t="shared" si="1"/>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16"/>
        <v>0</v>
      </c>
      <c r="H1287" s="2">
        <f t="shared" si="1"/>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16"/>
        <v>0</v>
      </c>
      <c r="H1288" s="2">
        <f t="shared" si="1"/>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16"/>
        <v>0</v>
      </c>
      <c r="H1289" s="2">
        <f t="shared" si="1"/>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16"/>
        <v>0</v>
      </c>
      <c r="H1290" s="2">
        <f t="shared" si="1"/>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16"/>
        <v>0</v>
      </c>
      <c r="H1291" s="2">
        <f t="shared" si="1"/>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16"/>
        <v>0</v>
      </c>
      <c r="H1292" s="2">
        <f t="shared" si="1"/>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16"/>
        <v>0</v>
      </c>
      <c r="H1293" s="2">
        <f t="shared" si="1"/>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16"/>
        <v>0</v>
      </c>
      <c r="H1294" s="2">
        <f t="shared" si="1"/>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16"/>
        <v>0</v>
      </c>
      <c r="H1295" s="2">
        <f t="shared" si="1"/>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16"/>
        <v>0</v>
      </c>
      <c r="H1296" s="2">
        <f t="shared" si="1"/>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16"/>
        <v>0</v>
      </c>
      <c r="H1297" s="2">
        <f t="shared" si="1"/>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16"/>
        <v>0</v>
      </c>
      <c r="H1298" s="14">
        <f t="shared" si="1"/>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16"/>
        <v>0</v>
      </c>
      <c r="H1299" s="7">
        <f t="shared" si="1"/>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16"/>
        <v>0</v>
      </c>
      <c r="H1300" s="2">
        <f t="shared" si="1"/>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16"/>
        <v>0</v>
      </c>
      <c r="H1301" s="2">
        <f t="shared" si="1"/>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16"/>
        <v>0</v>
      </c>
      <c r="H1302" s="2">
        <f t="shared" si="1"/>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16"/>
        <v>0</v>
      </c>
      <c r="H1303" s="2">
        <f t="shared" si="1"/>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16"/>
        <v>0</v>
      </c>
      <c r="H1304" s="2">
        <f t="shared" si="1"/>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16"/>
        <v>0</v>
      </c>
      <c r="H1305" s="2">
        <f t="shared" si="1"/>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16"/>
        <v>0</v>
      </c>
      <c r="H1306" s="2">
        <f t="shared" si="1"/>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16"/>
        <v>0</v>
      </c>
      <c r="H1307" s="2">
        <f t="shared" si="1"/>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16"/>
        <v>0</v>
      </c>
      <c r="H1308" s="2">
        <f t="shared" si="1"/>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16"/>
        <v>0</v>
      </c>
      <c r="H1309" s="2">
        <f t="shared" si="1"/>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16"/>
        <v>0</v>
      </c>
      <c r="H1310" s="2">
        <f t="shared" si="1"/>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16"/>
        <v>0</v>
      </c>
      <c r="H1311" s="2">
        <f t="shared" si="1"/>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16"/>
        <v>0</v>
      </c>
      <c r="H1312" s="2">
        <f t="shared" si="1"/>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16"/>
        <v>0</v>
      </c>
      <c r="H1313" s="2">
        <f t="shared" si="1"/>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16"/>
        <v>0</v>
      </c>
      <c r="H1314" s="2">
        <f t="shared" si="1"/>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16"/>
        <v>0</v>
      </c>
      <c r="H1315" s="2">
        <f t="shared" si="1"/>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16"/>
        <v>0</v>
      </c>
      <c r="H1316" s="2">
        <f t="shared" si="1"/>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16"/>
        <v>0</v>
      </c>
      <c r="H1317" s="2">
        <f t="shared" si="1"/>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16"/>
        <v>0</v>
      </c>
      <c r="H1318" s="2">
        <f t="shared" si="1"/>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16"/>
        <v>0</v>
      </c>
      <c r="H1319" s="2">
        <f t="shared" si="1"/>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16"/>
        <v>0</v>
      </c>
      <c r="H1320" s="2">
        <f t="shared" si="1"/>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16"/>
        <v>0</v>
      </c>
      <c r="H1321" s="2">
        <f t="shared" si="1"/>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16"/>
        <v>0</v>
      </c>
      <c r="H1322" s="2">
        <f t="shared" si="1"/>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16"/>
        <v>0</v>
      </c>
      <c r="H1323" s="2">
        <f t="shared" si="1"/>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16"/>
        <v>0</v>
      </c>
      <c r="H1324" s="2">
        <f t="shared" si="1"/>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16"/>
        <v>0</v>
      </c>
      <c r="H1325" s="2">
        <f t="shared" si="1"/>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16"/>
        <v>0</v>
      </c>
      <c r="H1326" s="2">
        <f t="shared" si="1"/>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16"/>
        <v>0</v>
      </c>
      <c r="H1327" s="2">
        <f t="shared" si="1"/>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16"/>
        <v>0</v>
      </c>
      <c r="H1328" s="2">
        <f t="shared" si="1"/>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16"/>
        <v>0</v>
      </c>
      <c r="H1329" s="2">
        <f t="shared" si="1"/>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16"/>
        <v>0</v>
      </c>
      <c r="H1330" s="2">
        <f t="shared" si="1"/>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16"/>
        <v>0</v>
      </c>
      <c r="H1331" s="2">
        <f t="shared" si="1"/>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16"/>
        <v>0</v>
      </c>
      <c r="H1332" s="2">
        <f t="shared" si="1"/>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16"/>
        <v>0</v>
      </c>
      <c r="H1333" s="2">
        <f t="shared" si="1"/>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16"/>
        <v>0</v>
      </c>
      <c r="H1334" s="2">
        <f t="shared" si="1"/>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16"/>
        <v>0</v>
      </c>
      <c r="H1335" s="2">
        <f t="shared" si="1"/>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16"/>
        <v>0</v>
      </c>
      <c r="H1336" s="2">
        <f t="shared" si="1"/>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16"/>
        <v>0</v>
      </c>
      <c r="H1337" s="2">
        <f t="shared" si="1"/>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16"/>
        <v>0</v>
      </c>
      <c r="H1338" s="2">
        <f t="shared" si="1"/>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16"/>
        <v>0</v>
      </c>
      <c r="H1339" s="2">
        <f t="shared" si="1"/>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16"/>
        <v>0</v>
      </c>
      <c r="H1340" s="2">
        <f t="shared" si="1"/>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16"/>
        <v>0</v>
      </c>
      <c r="H1341" s="2">
        <f t="shared" si="1"/>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16"/>
        <v>0</v>
      </c>
      <c r="H1342" s="2">
        <f t="shared" si="1"/>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16"/>
        <v>0</v>
      </c>
      <c r="H1343" s="2">
        <f t="shared" si="1"/>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16"/>
        <v>0</v>
      </c>
      <c r="H1344" s="2">
        <f t="shared" si="1"/>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16"/>
        <v>0</v>
      </c>
      <c r="H1345" s="2">
        <f t="shared" si="1"/>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16"/>
        <v>0</v>
      </c>
      <c r="H1346" s="2">
        <f t="shared" si="1"/>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16"/>
        <v>0</v>
      </c>
      <c r="H1347" s="2">
        <f t="shared" si="1"/>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16"/>
        <v>0</v>
      </c>
      <c r="H1348" s="2">
        <f t="shared" si="1"/>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16"/>
        <v>0</v>
      </c>
      <c r="H1349" s="2">
        <f t="shared" si="1"/>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16"/>
        <v>0</v>
      </c>
      <c r="H1350" s="2">
        <f t="shared" si="1"/>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16"/>
        <v>0</v>
      </c>
      <c r="H1351" s="2">
        <f t="shared" si="1"/>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16"/>
        <v>0</v>
      </c>
      <c r="H1352" s="2">
        <f t="shared" si="1"/>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16"/>
        <v>0</v>
      </c>
      <c r="H1353" s="2">
        <f t="shared" si="1"/>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16"/>
        <v>0</v>
      </c>
      <c r="H1354" s="2">
        <f t="shared" si="1"/>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16"/>
        <v>0</v>
      </c>
      <c r="H1355" s="2">
        <f t="shared" si="1"/>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16"/>
        <v>0</v>
      </c>
      <c r="H1356" s="2">
        <f t="shared" si="1"/>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16"/>
        <v>0</v>
      </c>
      <c r="H1357" s="2">
        <f t="shared" si="1"/>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16"/>
        <v>0</v>
      </c>
      <c r="H1358" s="2">
        <f t="shared" si="1"/>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16"/>
        <v>0</v>
      </c>
      <c r="H1359" s="2">
        <f t="shared" si="1"/>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16"/>
        <v>0</v>
      </c>
      <c r="H1360" s="2">
        <f t="shared" si="1"/>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16"/>
        <v>0</v>
      </c>
      <c r="H1361" s="2">
        <f t="shared" si="1"/>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16"/>
        <v>0</v>
      </c>
      <c r="H1362" s="2">
        <f t="shared" si="1"/>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16"/>
        <v>0</v>
      </c>
      <c r="H1363" s="2">
        <f t="shared" si="1"/>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16"/>
        <v>0</v>
      </c>
      <c r="H1364" s="2">
        <f t="shared" si="1"/>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16"/>
        <v>0</v>
      </c>
      <c r="H1365" s="2">
        <f t="shared" si="1"/>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16"/>
        <v>0</v>
      </c>
      <c r="H1366" s="2">
        <f t="shared" si="1"/>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16"/>
        <v>0</v>
      </c>
      <c r="H1367" s="2">
        <f t="shared" si="1"/>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16"/>
        <v>0</v>
      </c>
      <c r="H1368" s="2">
        <f t="shared" si="1"/>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16"/>
        <v>0</v>
      </c>
      <c r="H1369" s="2">
        <f t="shared" si="1"/>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16"/>
        <v>0</v>
      </c>
      <c r="H1370" s="2">
        <f t="shared" si="1"/>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16"/>
        <v>0</v>
      </c>
      <c r="H1371" s="2">
        <f t="shared" si="1"/>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16"/>
        <v>0</v>
      </c>
      <c r="H1372" s="2">
        <f t="shared" si="1"/>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16"/>
        <v>0</v>
      </c>
      <c r="H1373" s="2">
        <f t="shared" si="1"/>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16"/>
        <v>0</v>
      </c>
      <c r="H1374" s="2">
        <f t="shared" si="1"/>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16"/>
        <v>0</v>
      </c>
      <c r="H1375" s="2">
        <f t="shared" si="1"/>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16"/>
        <v>0</v>
      </c>
      <c r="H1376" s="2">
        <f t="shared" si="1"/>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16"/>
        <v>0</v>
      </c>
      <c r="H1377" s="2">
        <f t="shared" si="1"/>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16"/>
        <v>0</v>
      </c>
      <c r="H1378" s="2">
        <f t="shared" si="1"/>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16"/>
        <v>0</v>
      </c>
      <c r="H1379" s="2">
        <f t="shared" si="1"/>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16"/>
        <v>0</v>
      </c>
      <c r="H1380" s="2">
        <f t="shared" si="1"/>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16"/>
        <v>0</v>
      </c>
      <c r="H1381" s="2">
        <f t="shared" si="1"/>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16"/>
        <v>0</v>
      </c>
      <c r="H1382" s="2">
        <f t="shared" si="1"/>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16"/>
        <v>0</v>
      </c>
      <c r="H1383" s="2">
        <f t="shared" si="1"/>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16"/>
        <v>0</v>
      </c>
      <c r="H1384" s="2">
        <f t="shared" si="1"/>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16"/>
        <v>0</v>
      </c>
      <c r="H1385" s="2">
        <f t="shared" si="1"/>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16"/>
        <v>0</v>
      </c>
      <c r="H1386" s="2">
        <f t="shared" si="1"/>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16"/>
        <v>0</v>
      </c>
      <c r="H1387" s="2">
        <f t="shared" si="1"/>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16"/>
        <v>0</v>
      </c>
      <c r="H1388" s="2">
        <f t="shared" si="1"/>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16"/>
        <v>0</v>
      </c>
      <c r="H1389" s="2">
        <f t="shared" si="1"/>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16"/>
        <v>0</v>
      </c>
      <c r="H1390" s="2">
        <f t="shared" si="1"/>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16"/>
        <v>0</v>
      </c>
      <c r="H1391" s="2">
        <f t="shared" si="1"/>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16"/>
        <v>0</v>
      </c>
      <c r="H1392" s="2">
        <f t="shared" si="1"/>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16"/>
        <v>0</v>
      </c>
      <c r="H1393" s="2">
        <f t="shared" si="1"/>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16"/>
        <v>0</v>
      </c>
      <c r="H1394" s="2">
        <f t="shared" si="1"/>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16"/>
        <v>0</v>
      </c>
      <c r="H1395" s="2">
        <f t="shared" si="1"/>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16"/>
        <v>0</v>
      </c>
      <c r="H1396" s="2">
        <f t="shared" si="1"/>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16"/>
        <v>0</v>
      </c>
      <c r="H1397" s="2">
        <f t="shared" si="1"/>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16"/>
        <v>0</v>
      </c>
      <c r="H1398" s="2">
        <f t="shared" si="1"/>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16"/>
        <v>0</v>
      </c>
      <c r="H1399" s="2">
        <f t="shared" si="1"/>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16"/>
        <v>0</v>
      </c>
      <c r="H1400" s="2">
        <f t="shared" si="1"/>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16"/>
        <v>0</v>
      </c>
      <c r="H1401" s="2">
        <f t="shared" si="1"/>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16"/>
        <v>0</v>
      </c>
      <c r="H1402" s="2">
        <f t="shared" si="1"/>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16"/>
        <v>0</v>
      </c>
      <c r="H1403" s="2">
        <f t="shared" si="1"/>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16"/>
        <v>0</v>
      </c>
      <c r="H1404" s="2">
        <f t="shared" si="1"/>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16"/>
        <v>0</v>
      </c>
      <c r="H1405" s="2">
        <f t="shared" si="1"/>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16"/>
        <v>0</v>
      </c>
      <c r="H1406" s="2">
        <f t="shared" si="1"/>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16"/>
        <v>0</v>
      </c>
      <c r="H1407" s="2">
        <f t="shared" si="1"/>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16"/>
        <v>0</v>
      </c>
      <c r="H1408" s="2">
        <f t="shared" si="1"/>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16"/>
        <v>0</v>
      </c>
      <c r="H1409" s="2">
        <f t="shared" si="1"/>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16"/>
        <v>0</v>
      </c>
      <c r="H1410" s="2">
        <f t="shared" si="1"/>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16"/>
        <v>0</v>
      </c>
      <c r="H1411" s="2">
        <f t="shared" si="1"/>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16"/>
        <v>0</v>
      </c>
      <c r="H1412" s="2">
        <f t="shared" si="1"/>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16"/>
        <v>0</v>
      </c>
      <c r="H1413" s="2">
        <f t="shared" si="1"/>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16"/>
        <v>0</v>
      </c>
      <c r="H1414" s="2">
        <f t="shared" si="1"/>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16"/>
        <v>0</v>
      </c>
      <c r="H1415" s="2">
        <f t="shared" si="1"/>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16"/>
        <v>0</v>
      </c>
      <c r="H1416" s="2">
        <f t="shared" si="1"/>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16"/>
        <v>0</v>
      </c>
      <c r="H1417" s="2">
        <f t="shared" si="1"/>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16"/>
        <v>0</v>
      </c>
      <c r="H1418" s="2">
        <f t="shared" si="1"/>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16"/>
        <v>0</v>
      </c>
      <c r="H1419" s="2">
        <f t="shared" si="1"/>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16"/>
        <v>0</v>
      </c>
      <c r="H1420" s="2">
        <f t="shared" si="1"/>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16"/>
        <v>0</v>
      </c>
      <c r="H1421" s="2">
        <f t="shared" si="1"/>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16"/>
        <v>0</v>
      </c>
      <c r="H1422" s="2">
        <f t="shared" si="1"/>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16"/>
        <v>0</v>
      </c>
      <c r="H1423" s="2">
        <f t="shared" si="1"/>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16"/>
        <v>0</v>
      </c>
      <c r="H1424" s="2">
        <f t="shared" si="1"/>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16"/>
        <v>0</v>
      </c>
      <c r="H1425" s="2">
        <f t="shared" si="1"/>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16"/>
        <v>0</v>
      </c>
      <c r="H1426" s="2">
        <f t="shared" si="1"/>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16"/>
        <v>0</v>
      </c>
      <c r="H1427" s="2">
        <f t="shared" si="1"/>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16"/>
        <v>0</v>
      </c>
      <c r="H1428" s="2">
        <f t="shared" si="1"/>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16"/>
        <v>0</v>
      </c>
      <c r="H1429" s="2">
        <f t="shared" si="1"/>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16"/>
        <v>0</v>
      </c>
      <c r="H1430" s="2">
        <f t="shared" si="1"/>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16"/>
        <v>0</v>
      </c>
      <c r="H1431" s="2">
        <f t="shared" si="1"/>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16"/>
        <v>0</v>
      </c>
      <c r="H1432" s="2">
        <f t="shared" si="1"/>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16"/>
        <v>0</v>
      </c>
      <c r="H1433" s="2">
        <f t="shared" si="1"/>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16"/>
        <v>0</v>
      </c>
      <c r="H1434" s="2">
        <f t="shared" si="1"/>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0</v>
      </c>
      <c r="D1435" s="13">
        <f>'RAS-funkcijski'!E141</f>
        <v>0</v>
      </c>
      <c r="E1435" s="13">
        <v>0</v>
      </c>
      <c r="F1435" s="13">
        <v>0</v>
      </c>
      <c r="G1435" s="14">
        <f t="shared" si="16"/>
        <v>0</v>
      </c>
      <c r="H1435" s="14">
        <f t="shared" si="1"/>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16"/>
        <v>0</v>
      </c>
      <c r="H1436" s="7">
        <f t="shared" si="1"/>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16"/>
        <v>0</v>
      </c>
      <c r="H1437" s="2">
        <f t="shared" si="1"/>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16"/>
        <v>0</v>
      </c>
      <c r="H1438" s="2">
        <f t="shared" si="1"/>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16"/>
        <v>0</v>
      </c>
      <c r="H1439" s="2">
        <f t="shared" si="1"/>
        <v>0</v>
      </c>
      <c r="I1439" s="10">
        <f t="shared" ref="I1439:I1444" si="19">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16"/>
        <v>0</v>
      </c>
      <c r="H1440" s="2">
        <f t="shared" si="1"/>
        <v>0</v>
      </c>
      <c r="I1440" s="10">
        <f t="shared" si="19"/>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16"/>
        <v>0</v>
      </c>
      <c r="H1441" s="2">
        <f t="shared" si="1"/>
        <v>0</v>
      </c>
      <c r="I1441" s="10">
        <f t="shared" si="19"/>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16"/>
        <v>0</v>
      </c>
      <c r="H1442" s="2">
        <f t="shared" si="1"/>
        <v>0</v>
      </c>
      <c r="I1442" s="10">
        <f t="shared" si="19"/>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16"/>
        <v>0</v>
      </c>
      <c r="H1443" s="2">
        <f t="shared" si="1"/>
        <v>0</v>
      </c>
      <c r="I1443" s="10">
        <f t="shared" si="19"/>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16"/>
        <v>0</v>
      </c>
      <c r="H1444" s="2">
        <f t="shared" si="1"/>
        <v>0</v>
      </c>
      <c r="I1444" s="10">
        <f t="shared" si="19"/>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16"/>
        <v>0</v>
      </c>
      <c r="H1445" s="2">
        <f t="shared" si="1"/>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16"/>
        <v>0</v>
      </c>
      <c r="H1446" s="2">
        <f t="shared" si="1"/>
        <v>0</v>
      </c>
      <c r="I1446" s="10">
        <f t="shared" ref="I1446:I1452" si="20">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16"/>
        <v>0</v>
      </c>
      <c r="H1447" s="2">
        <f t="shared" si="1"/>
        <v>0</v>
      </c>
      <c r="I1447" s="10">
        <f t="shared" si="20"/>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16"/>
        <v>0</v>
      </c>
      <c r="H1448" s="2">
        <f t="shared" si="1"/>
        <v>0</v>
      </c>
      <c r="I1448" s="10">
        <f t="shared" si="20"/>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16"/>
        <v>0</v>
      </c>
      <c r="H1449" s="2">
        <f t="shared" si="1"/>
        <v>0</v>
      </c>
      <c r="I1449" s="10">
        <f t="shared" si="20"/>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16"/>
        <v>0</v>
      </c>
      <c r="H1450" s="2">
        <f t="shared" si="1"/>
        <v>0</v>
      </c>
      <c r="I1450" s="10">
        <f t="shared" si="20"/>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16"/>
        <v>0</v>
      </c>
      <c r="H1451" s="2">
        <f t="shared" si="1"/>
        <v>0</v>
      </c>
      <c r="I1451" s="10">
        <f t="shared" si="20"/>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16"/>
        <v>0</v>
      </c>
      <c r="H1452" s="2">
        <f t="shared" si="1"/>
        <v>0</v>
      </c>
      <c r="I1452" s="10">
        <f t="shared" si="20"/>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16"/>
        <v>0</v>
      </c>
      <c r="H1453" s="2">
        <f t="shared" si="1"/>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16"/>
        <v>0</v>
      </c>
      <c r="H1454" s="2">
        <f t="shared" si="1"/>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16"/>
        <v>0</v>
      </c>
      <c r="H1455" s="2">
        <f t="shared" si="1"/>
        <v>0</v>
      </c>
      <c r="I1455" s="10">
        <f t="shared" ref="I1455:I1460" si="21">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16"/>
        <v>0</v>
      </c>
      <c r="H1456" s="2">
        <f t="shared" si="1"/>
        <v>0</v>
      </c>
      <c r="I1456" s="10">
        <f t="shared" si="21"/>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16"/>
        <v>0</v>
      </c>
      <c r="H1457" s="2">
        <f t="shared" si="1"/>
        <v>0</v>
      </c>
      <c r="I1457" s="10">
        <f t="shared" si="21"/>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16"/>
        <v>0</v>
      </c>
      <c r="H1458" s="2">
        <f t="shared" si="1"/>
        <v>0</v>
      </c>
      <c r="I1458" s="10">
        <f t="shared" si="21"/>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16"/>
        <v>0</v>
      </c>
      <c r="H1459" s="2">
        <f t="shared" si="1"/>
        <v>0</v>
      </c>
      <c r="I1459" s="10">
        <f t="shared" si="21"/>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16"/>
        <v>0</v>
      </c>
      <c r="H1460" s="2">
        <f t="shared" si="1"/>
        <v>0</v>
      </c>
      <c r="I1460" s="10">
        <f t="shared" si="21"/>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16"/>
        <v>0</v>
      </c>
      <c r="H1461" s="2">
        <f t="shared" si="1"/>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16"/>
        <v>0</v>
      </c>
      <c r="H1462" s="2">
        <f t="shared" si="1"/>
        <v>0</v>
      </c>
      <c r="I1462" s="10">
        <f t="shared" ref="I1462:I1468" si="22">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16"/>
        <v>0</v>
      </c>
      <c r="H1463" s="2">
        <f t="shared" si="1"/>
        <v>0</v>
      </c>
      <c r="I1463" s="10">
        <f t="shared" si="22"/>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16"/>
        <v>0</v>
      </c>
      <c r="H1464" s="2">
        <f t="shared" si="1"/>
        <v>0</v>
      </c>
      <c r="I1464" s="10">
        <f t="shared" si="22"/>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16"/>
        <v>0</v>
      </c>
      <c r="H1465" s="2">
        <f t="shared" si="1"/>
        <v>0</v>
      </c>
      <c r="I1465" s="10">
        <f t="shared" si="22"/>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16"/>
        <v>0</v>
      </c>
      <c r="H1466" s="2">
        <f t="shared" si="1"/>
        <v>0</v>
      </c>
      <c r="I1466" s="10">
        <f t="shared" si="22"/>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16"/>
        <v>0</v>
      </c>
      <c r="H1467" s="2">
        <f t="shared" si="1"/>
        <v>0</v>
      </c>
      <c r="I1467" s="10">
        <f t="shared" si="22"/>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16"/>
        <v>0</v>
      </c>
      <c r="H1468" s="2">
        <f t="shared" si="1"/>
        <v>0</v>
      </c>
      <c r="I1468" s="10">
        <f t="shared" si="22"/>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16"/>
        <v>0</v>
      </c>
      <c r="H1469" s="2">
        <f t="shared" si="1"/>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16"/>
        <v>0</v>
      </c>
      <c r="H1470" s="2">
        <f t="shared" si="1"/>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16"/>
        <v>0</v>
      </c>
      <c r="H1471" s="2">
        <f t="shared" si="1"/>
        <v>0</v>
      </c>
      <c r="I1471" s="10">
        <f t="shared" ref="I1471:I1474" si="23">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16"/>
        <v>0</v>
      </c>
      <c r="H1472" s="2">
        <f t="shared" si="1"/>
        <v>0</v>
      </c>
      <c r="I1472" s="10">
        <f t="shared" si="23"/>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16"/>
        <v>0</v>
      </c>
      <c r="H1473" s="2">
        <f t="shared" si="1"/>
        <v>0</v>
      </c>
      <c r="I1473" s="10">
        <f t="shared" si="23"/>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16"/>
        <v>0</v>
      </c>
      <c r="H1474" s="2">
        <f t="shared" si="1"/>
        <v>0</v>
      </c>
      <c r="I1474" s="10">
        <f t="shared" si="23"/>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16"/>
        <v>0</v>
      </c>
      <c r="H1475" s="2">
        <f t="shared" si="1"/>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16"/>
        <v>0</v>
      </c>
      <c r="H1476" s="2">
        <f t="shared" si="1"/>
        <v>0</v>
      </c>
      <c r="I1476" s="10">
        <f t="shared" ref="I1476:I1479" si="24">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16"/>
        <v>0</v>
      </c>
      <c r="H1477" s="2">
        <f t="shared" si="1"/>
        <v>0</v>
      </c>
      <c r="I1477" s="10">
        <f t="shared" si="24"/>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16"/>
        <v>0</v>
      </c>
      <c r="H1478" s="2">
        <f t="shared" si="1"/>
        <v>0</v>
      </c>
      <c r="I1478" s="10">
        <f t="shared" si="24"/>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16"/>
        <v>0</v>
      </c>
      <c r="H1479" s="14">
        <f t="shared" si="1"/>
        <v>0</v>
      </c>
      <c r="I1479" s="15">
        <f t="shared" si="24"/>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933920.96</v>
      </c>
      <c r="D1480" s="6"/>
      <c r="E1480" s="6">
        <v>0</v>
      </c>
      <c r="F1480" s="6">
        <v>0</v>
      </c>
      <c r="G1480" s="7">
        <f t="shared" ref="G1480:G1580" si="25">B1480/1000*C1480</f>
        <v>933.92096000000004</v>
      </c>
      <c r="H1480" s="7">
        <f t="shared" ref="H1480:H1580" si="26">ABS(C1480-ROUND(C1480,0))</f>
        <v>4.0000000037252903E-2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1859025.93</v>
      </c>
      <c r="D1481" s="1">
        <v>0</v>
      </c>
      <c r="E1481" s="1">
        <v>0</v>
      </c>
      <c r="F1481" s="1">
        <v>0</v>
      </c>
      <c r="G1481" s="2">
        <f t="shared" si="25"/>
        <v>3718.05186</v>
      </c>
      <c r="H1481" s="2">
        <f t="shared" si="26"/>
        <v>7.000000006519258E-2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25"/>
        <v>0</v>
      </c>
      <c r="H1482" s="2">
        <f t="shared" si="26"/>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1859025.93</v>
      </c>
      <c r="D1483" s="1">
        <v>0</v>
      </c>
      <c r="E1483" s="1">
        <v>0</v>
      </c>
      <c r="F1483" s="1">
        <v>0</v>
      </c>
      <c r="G1483" s="2">
        <f t="shared" si="25"/>
        <v>7436.1037200000001</v>
      </c>
      <c r="H1483" s="2">
        <f t="shared" si="26"/>
        <v>7.000000006519258E-2</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1684114.19</v>
      </c>
      <c r="D1484" s="1">
        <v>0</v>
      </c>
      <c r="E1484" s="1">
        <v>0</v>
      </c>
      <c r="F1484" s="1">
        <v>0</v>
      </c>
      <c r="G1484" s="2">
        <f t="shared" si="25"/>
        <v>8420.5709499999994</v>
      </c>
      <c r="H1484" s="2">
        <f t="shared" si="26"/>
        <v>0.18999999994412065</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140727.64000000001</v>
      </c>
      <c r="D1485" s="1">
        <v>0</v>
      </c>
      <c r="E1485" s="1">
        <v>0</v>
      </c>
      <c r="F1485" s="1">
        <v>0</v>
      </c>
      <c r="G1485" s="2">
        <f t="shared" si="25"/>
        <v>844.36584000000005</v>
      </c>
      <c r="H1485" s="2">
        <f t="shared" si="26"/>
        <v>0.35999999998603016</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348.2</v>
      </c>
      <c r="D1486" s="1">
        <v>0</v>
      </c>
      <c r="E1486" s="1">
        <v>0</v>
      </c>
      <c r="F1486" s="1">
        <v>0</v>
      </c>
      <c r="G1486" s="2">
        <f t="shared" si="25"/>
        <v>2.4373999999999998</v>
      </c>
      <c r="H1486" s="2">
        <f t="shared" si="26"/>
        <v>0.19999999999998863</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25"/>
        <v>0</v>
      </c>
      <c r="H1487" s="2">
        <f t="shared" si="26"/>
        <v>0</v>
      </c>
      <c r="I1487" s="10"/>
      <c r="J1487" s="3"/>
      <c r="K1487" s="4"/>
      <c r="L1487" s="4"/>
      <c r="M1487" s="4"/>
      <c r="N1487" s="4"/>
      <c r="O1487" s="4"/>
      <c r="P1487" s="4"/>
      <c r="Q1487" s="4"/>
      <c r="R1487" s="4"/>
      <c r="S1487" s="4"/>
      <c r="T1487" s="4"/>
      <c r="U1487" s="4"/>
      <c r="V1487" s="4"/>
      <c r="W1487" s="4"/>
      <c r="X1487" s="4"/>
      <c r="Y1487" s="4"/>
      <c r="Z1487" s="4"/>
    </row>
    <row r="1488" spans="1:26" s="52" customFormat="1"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25"/>
        <v>0</v>
      </c>
      <c r="H1489" s="2">
        <f t="shared" si="26"/>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25"/>
        <v>0</v>
      </c>
      <c r="H1490" s="2">
        <f t="shared" si="26"/>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33835.9</v>
      </c>
      <c r="D1491" s="1">
        <v>0</v>
      </c>
      <c r="E1491" s="1">
        <v>0</v>
      </c>
      <c r="F1491" s="1">
        <v>0</v>
      </c>
      <c r="G1491" s="2">
        <f t="shared" si="25"/>
        <v>406.0308</v>
      </c>
      <c r="H1491" s="2">
        <f t="shared" si="26"/>
        <v>9.9999999998544808E-2</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0</v>
      </c>
      <c r="D1492" s="1">
        <v>0</v>
      </c>
      <c r="E1492" s="1">
        <v>0</v>
      </c>
      <c r="F1492" s="1">
        <v>0</v>
      </c>
      <c r="G1492" s="2">
        <f t="shared" si="25"/>
        <v>0</v>
      </c>
      <c r="H1492" s="2">
        <f t="shared" si="26"/>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25"/>
        <v>0</v>
      </c>
      <c r="H1493" s="2">
        <f t="shared" si="26"/>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25"/>
        <v>0</v>
      </c>
      <c r="H1494" s="2">
        <f t="shared" si="26"/>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25"/>
        <v>0</v>
      </c>
      <c r="H1495" s="2">
        <f t="shared" si="26"/>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25"/>
        <v>0</v>
      </c>
      <c r="H1496" s="2">
        <f t="shared" si="26"/>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25"/>
        <v>0</v>
      </c>
      <c r="H1497" s="2">
        <f t="shared" si="26"/>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25"/>
        <v>0</v>
      </c>
      <c r="H1498" s="2">
        <f t="shared" si="26"/>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1932865.1700000002</v>
      </c>
      <c r="D1499" s="1">
        <v>0</v>
      </c>
      <c r="E1499" s="1">
        <v>0</v>
      </c>
      <c r="F1499" s="1">
        <v>0</v>
      </c>
      <c r="G1499" s="2">
        <f t="shared" si="25"/>
        <v>38657.303400000004</v>
      </c>
      <c r="H1499" s="2">
        <f t="shared" si="26"/>
        <v>0.17000000015832484</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25"/>
        <v>0</v>
      </c>
      <c r="H1500" s="2">
        <f t="shared" si="26"/>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1932865.1700000002</v>
      </c>
      <c r="D1501" s="1">
        <v>0</v>
      </c>
      <c r="E1501" s="1">
        <v>0</v>
      </c>
      <c r="F1501" s="1">
        <v>0</v>
      </c>
      <c r="G1501" s="2">
        <f t="shared" si="25"/>
        <v>42523.033739999999</v>
      </c>
      <c r="H1501" s="2">
        <f t="shared" si="26"/>
        <v>0.17000000015832484</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1790585.35</v>
      </c>
      <c r="D1502" s="1">
        <v>0</v>
      </c>
      <c r="E1502" s="1">
        <v>0</v>
      </c>
      <c r="F1502" s="1">
        <v>0</v>
      </c>
      <c r="G1502" s="2">
        <f t="shared" si="25"/>
        <v>41183.463049999998</v>
      </c>
      <c r="H1502" s="2">
        <f t="shared" si="26"/>
        <v>0.35000000009313226</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141768.32000000001</v>
      </c>
      <c r="D1503" s="1">
        <v>0</v>
      </c>
      <c r="E1503" s="1">
        <v>0</v>
      </c>
      <c r="F1503" s="1">
        <v>0</v>
      </c>
      <c r="G1503" s="2">
        <f t="shared" si="25"/>
        <v>3402.4396800000004</v>
      </c>
      <c r="H1503" s="2">
        <f t="shared" si="26"/>
        <v>0.32000000000698492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511.5</v>
      </c>
      <c r="D1504" s="1">
        <v>0</v>
      </c>
      <c r="E1504" s="1">
        <v>0</v>
      </c>
      <c r="F1504" s="1">
        <v>0</v>
      </c>
      <c r="G1504" s="2">
        <f t="shared" si="25"/>
        <v>12.787500000000001</v>
      </c>
      <c r="H1504" s="2">
        <f t="shared" si="26"/>
        <v>0.5</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25"/>
        <v>0</v>
      </c>
      <c r="H1505" s="2">
        <f t="shared" si="26"/>
        <v>0</v>
      </c>
      <c r="I1505" s="10"/>
      <c r="J1505" s="3"/>
      <c r="K1505" s="4"/>
      <c r="L1505" s="4"/>
      <c r="M1505" s="4"/>
      <c r="N1505" s="4"/>
      <c r="O1505" s="4"/>
      <c r="P1505" s="4"/>
      <c r="Q1505" s="4"/>
      <c r="R1505" s="4"/>
      <c r="S1505" s="4"/>
      <c r="T1505" s="4"/>
      <c r="U1505" s="4"/>
      <c r="V1505" s="4"/>
      <c r="W1505" s="4"/>
      <c r="X1505" s="4"/>
      <c r="Y1505" s="4"/>
      <c r="Z1505" s="4"/>
    </row>
    <row r="1506" spans="1:26" s="52" customFormat="1"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25"/>
        <v>0</v>
      </c>
      <c r="H1507" s="2">
        <f t="shared" si="26"/>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25"/>
        <v>0</v>
      </c>
      <c r="H1508" s="2">
        <f t="shared" si="26"/>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25"/>
        <v>0</v>
      </c>
      <c r="H1509" s="2">
        <f t="shared" si="26"/>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0</v>
      </c>
      <c r="D1510" s="1">
        <v>0</v>
      </c>
      <c r="E1510" s="1">
        <v>0</v>
      </c>
      <c r="F1510" s="1">
        <v>0</v>
      </c>
      <c r="G1510" s="2">
        <f t="shared" si="25"/>
        <v>0</v>
      </c>
      <c r="H1510" s="2">
        <f t="shared" si="26"/>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25"/>
        <v>0</v>
      </c>
      <c r="H1511" s="2">
        <f t="shared" si="26"/>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25"/>
        <v>0</v>
      </c>
      <c r="H1512" s="2">
        <f t="shared" si="26"/>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25"/>
        <v>0</v>
      </c>
      <c r="H1513" s="2">
        <f t="shared" si="26"/>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25"/>
        <v>0</v>
      </c>
      <c r="H1514" s="2">
        <f t="shared" si="26"/>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25"/>
        <v>0</v>
      </c>
      <c r="H1515" s="2">
        <f t="shared" si="26"/>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25"/>
        <v>0</v>
      </c>
      <c r="H1516" s="2">
        <f t="shared" si="26"/>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860081.71999999951</v>
      </c>
      <c r="D1517" s="1">
        <v>0</v>
      </c>
      <c r="E1517" s="1">
        <v>0</v>
      </c>
      <c r="F1517" s="1">
        <v>0</v>
      </c>
      <c r="G1517" s="2">
        <f t="shared" si="25"/>
        <v>32683.10535999998</v>
      </c>
      <c r="H1517" s="2">
        <f t="shared" si="26"/>
        <v>0.28000000049360096</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25"/>
        <v>0</v>
      </c>
      <c r="H1518" s="2">
        <f t="shared" si="26"/>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25"/>
        <v>0</v>
      </c>
      <c r="H1519" s="2">
        <f t="shared" si="26"/>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25"/>
        <v>0</v>
      </c>
      <c r="H1520" s="2">
        <f t="shared" si="26"/>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25"/>
        <v>0</v>
      </c>
      <c r="H1521" s="2">
        <f t="shared" si="26"/>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25"/>
        <v>0</v>
      </c>
      <c r="H1522" s="2">
        <f t="shared" si="26"/>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25"/>
        <v>0</v>
      </c>
      <c r="H1523" s="2">
        <f t="shared" si="26"/>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25"/>
        <v>0</v>
      </c>
      <c r="H1524" s="2">
        <f t="shared" si="26"/>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25"/>
        <v>0</v>
      </c>
      <c r="H1525" s="2">
        <f t="shared" si="26"/>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25"/>
        <v>0</v>
      </c>
      <c r="H1526" s="2">
        <f t="shared" si="26"/>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25"/>
        <v>0</v>
      </c>
      <c r="H1527" s="2">
        <f t="shared" si="26"/>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25"/>
        <v>0</v>
      </c>
      <c r="H1528" s="2">
        <f t="shared" si="26"/>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25"/>
        <v>0</v>
      </c>
      <c r="H1529" s="2">
        <f t="shared" si="26"/>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25"/>
        <v>0</v>
      </c>
      <c r="H1530" s="2">
        <f t="shared" si="26"/>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25"/>
        <v>0</v>
      </c>
      <c r="H1531" s="2">
        <f t="shared" si="26"/>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25"/>
        <v>0</v>
      </c>
      <c r="H1532" s="2">
        <f t="shared" si="26"/>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25"/>
        <v>0</v>
      </c>
      <c r="H1533" s="2">
        <f t="shared" si="26"/>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25"/>
        <v>0</v>
      </c>
      <c r="H1534" s="2">
        <f t="shared" si="26"/>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25"/>
        <v>0</v>
      </c>
      <c r="H1535" s="2">
        <f t="shared" si="26"/>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25"/>
        <v>0</v>
      </c>
      <c r="H1536" s="2">
        <f t="shared" si="26"/>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25"/>
        <v>0</v>
      </c>
      <c r="H1537" s="2">
        <f t="shared" si="26"/>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25"/>
        <v>0</v>
      </c>
      <c r="H1538" s="2">
        <f t="shared" si="26"/>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25"/>
        <v>0</v>
      </c>
      <c r="H1539" s="2">
        <f t="shared" si="26"/>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25"/>
        <v>0</v>
      </c>
      <c r="H1540" s="2">
        <f t="shared" si="26"/>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25"/>
        <v>0</v>
      </c>
      <c r="H1541" s="2">
        <f t="shared" si="26"/>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25"/>
        <v>0</v>
      </c>
      <c r="H1542" s="2">
        <f t="shared" si="26"/>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25"/>
        <v>0</v>
      </c>
      <c r="H1543" s="2">
        <f t="shared" si="26"/>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25"/>
        <v>0</v>
      </c>
      <c r="H1544" s="2">
        <f t="shared" si="26"/>
        <v>0</v>
      </c>
      <c r="I1544" s="10"/>
      <c r="J1544" s="3"/>
      <c r="K1544" s="4"/>
      <c r="L1544" s="4"/>
      <c r="M1544" s="4"/>
      <c r="N1544" s="4"/>
      <c r="O1544" s="4"/>
      <c r="P1544" s="4"/>
      <c r="Q1544" s="4"/>
      <c r="R1544" s="4"/>
      <c r="S1544" s="4"/>
      <c r="T1544" s="4"/>
      <c r="U1544" s="4"/>
      <c r="V1544" s="4"/>
      <c r="W1544" s="4"/>
      <c r="X1544" s="4"/>
      <c r="Y1544" s="4"/>
      <c r="Z1544" s="4"/>
    </row>
    <row r="1545" spans="1:26" s="52" customFormat="1" ht="12.75" customHeight="1" x14ac:dyDescent="0.2">
      <c r="A1545" s="9">
        <v>159</v>
      </c>
      <c r="B1545" s="1">
        <v>66</v>
      </c>
      <c r="C1545" s="1">
        <f>OBVEZE!D70</f>
        <v>0</v>
      </c>
      <c r="D1545" s="1">
        <v>0</v>
      </c>
      <c r="E1545" s="1">
        <v>0</v>
      </c>
      <c r="F1545" s="1">
        <v>0</v>
      </c>
      <c r="G1545" s="2">
        <f t="shared" ref="G1545:G1549" si="27">B1545/1000*C1545</f>
        <v>0</v>
      </c>
      <c r="H1545" s="2">
        <f t="shared" ref="H1545:H1549" si="28">ABS(C1545-ROUND(C1545,0))</f>
        <v>0</v>
      </c>
      <c r="I1545" s="10"/>
      <c r="J1545" s="3"/>
      <c r="K1545" s="4"/>
      <c r="L1545" s="4"/>
      <c r="M1545" s="4"/>
      <c r="N1545" s="4"/>
      <c r="O1545" s="4"/>
      <c r="P1545" s="4"/>
      <c r="Q1545" s="4"/>
      <c r="R1545" s="4"/>
      <c r="S1545" s="4"/>
      <c r="T1545" s="4"/>
      <c r="U1545" s="4"/>
      <c r="V1545" s="4"/>
      <c r="W1545" s="4"/>
      <c r="X1545" s="4"/>
      <c r="Y1545" s="4"/>
      <c r="Z1545" s="4"/>
    </row>
    <row r="1546" spans="1:26" s="52" customFormat="1" ht="12.75" customHeight="1" x14ac:dyDescent="0.2">
      <c r="A1546" s="9">
        <v>159</v>
      </c>
      <c r="B1546" s="1">
        <v>67</v>
      </c>
      <c r="C1546" s="1">
        <f>OBVEZE!D71</f>
        <v>0</v>
      </c>
      <c r="D1546" s="1">
        <v>0</v>
      </c>
      <c r="E1546" s="1">
        <v>0</v>
      </c>
      <c r="F1546" s="1">
        <v>0</v>
      </c>
      <c r="G1546" s="2">
        <f t="shared" si="27"/>
        <v>0</v>
      </c>
      <c r="H1546" s="2">
        <f t="shared" si="28"/>
        <v>0</v>
      </c>
      <c r="I1546" s="10"/>
      <c r="J1546" s="3"/>
      <c r="K1546" s="4"/>
      <c r="L1546" s="4"/>
      <c r="M1546" s="4"/>
      <c r="N1546" s="4"/>
      <c r="O1546" s="4"/>
      <c r="P1546" s="4"/>
      <c r="Q1546" s="4"/>
      <c r="R1546" s="4"/>
      <c r="S1546" s="4"/>
      <c r="T1546" s="4"/>
      <c r="U1546" s="4"/>
      <c r="V1546" s="4"/>
      <c r="W1546" s="4"/>
      <c r="X1546" s="4"/>
      <c r="Y1546" s="4"/>
      <c r="Z1546" s="4"/>
    </row>
    <row r="1547" spans="1:26" s="52" customFormat="1" ht="12.75" customHeight="1" x14ac:dyDescent="0.2">
      <c r="A1547" s="9">
        <v>159</v>
      </c>
      <c r="B1547" s="1">
        <v>68</v>
      </c>
      <c r="C1547" s="1">
        <f>OBVEZE!D72</f>
        <v>0</v>
      </c>
      <c r="D1547" s="1">
        <v>0</v>
      </c>
      <c r="E1547" s="1">
        <v>0</v>
      </c>
      <c r="F1547" s="1">
        <v>0</v>
      </c>
      <c r="G1547" s="2">
        <f t="shared" si="27"/>
        <v>0</v>
      </c>
      <c r="H1547" s="2">
        <f t="shared" si="28"/>
        <v>0</v>
      </c>
      <c r="I1547" s="10"/>
      <c r="J1547" s="3"/>
      <c r="K1547" s="4"/>
      <c r="L1547" s="4"/>
      <c r="M1547" s="4"/>
      <c r="N1547" s="4"/>
      <c r="O1547" s="4"/>
      <c r="P1547" s="4"/>
      <c r="Q1547" s="4"/>
      <c r="R1547" s="4"/>
      <c r="S1547" s="4"/>
      <c r="T1547" s="4"/>
      <c r="U1547" s="4"/>
      <c r="V1547" s="4"/>
      <c r="W1547" s="4"/>
      <c r="X1547" s="4"/>
      <c r="Y1547" s="4"/>
      <c r="Z1547" s="4"/>
    </row>
    <row r="1548" spans="1:26" s="52" customFormat="1" ht="12.75" customHeight="1" x14ac:dyDescent="0.2">
      <c r="A1548" s="9">
        <v>159</v>
      </c>
      <c r="B1548" s="1">
        <v>69</v>
      </c>
      <c r="C1548" s="1">
        <f>OBVEZE!D73</f>
        <v>0</v>
      </c>
      <c r="D1548" s="1">
        <v>0</v>
      </c>
      <c r="E1548" s="1">
        <v>0</v>
      </c>
      <c r="F1548" s="1">
        <v>0</v>
      </c>
      <c r="G1548" s="2">
        <f t="shared" si="27"/>
        <v>0</v>
      </c>
      <c r="H1548" s="2">
        <f t="shared" si="28"/>
        <v>0</v>
      </c>
      <c r="I1548" s="10"/>
      <c r="J1548" s="3"/>
      <c r="K1548" s="4"/>
      <c r="L1548" s="4"/>
      <c r="M1548" s="4"/>
      <c r="N1548" s="4"/>
      <c r="O1548" s="4"/>
      <c r="P1548" s="4"/>
      <c r="Q1548" s="4"/>
      <c r="R1548" s="4"/>
      <c r="S1548" s="4"/>
      <c r="T1548" s="4"/>
      <c r="U1548" s="4"/>
      <c r="V1548" s="4"/>
      <c r="W1548" s="4"/>
      <c r="X1548" s="4"/>
      <c r="Y1548" s="4"/>
      <c r="Z1548" s="4"/>
    </row>
    <row r="1549" spans="1:26" s="52" customFormat="1" ht="12.75" customHeight="1" x14ac:dyDescent="0.2">
      <c r="A1549" s="9">
        <v>159</v>
      </c>
      <c r="B1549" s="1">
        <v>70</v>
      </c>
      <c r="C1549" s="1">
        <f>OBVEZE!D74</f>
        <v>0</v>
      </c>
      <c r="D1549" s="1">
        <v>0</v>
      </c>
      <c r="E1549" s="1">
        <v>0</v>
      </c>
      <c r="F1549" s="1">
        <v>0</v>
      </c>
      <c r="G1549" s="2">
        <f t="shared" si="27"/>
        <v>0</v>
      </c>
      <c r="H1549" s="2">
        <f t="shared" si="28"/>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25"/>
        <v>0</v>
      </c>
      <c r="H1550" s="2">
        <f t="shared" si="26"/>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25"/>
        <v>0</v>
      </c>
      <c r="H1551" s="2">
        <f t="shared" si="26"/>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25"/>
        <v>0</v>
      </c>
      <c r="H1552" s="2">
        <f t="shared" si="26"/>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25"/>
        <v>0</v>
      </c>
      <c r="H1553" s="2">
        <f t="shared" si="26"/>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25"/>
        <v>0</v>
      </c>
      <c r="H1554" s="2">
        <f t="shared" si="26"/>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25"/>
        <v>0</v>
      </c>
      <c r="H1555" s="2">
        <f t="shared" si="26"/>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25"/>
        <v>0</v>
      </c>
      <c r="H1556" s="2">
        <f t="shared" si="26"/>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25"/>
        <v>0</v>
      </c>
      <c r="H1557" s="2">
        <f t="shared" si="26"/>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25"/>
        <v>0</v>
      </c>
      <c r="H1558" s="2">
        <f t="shared" si="26"/>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25"/>
        <v>0</v>
      </c>
      <c r="H1559" s="2">
        <f t="shared" si="26"/>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25"/>
        <v>0</v>
      </c>
      <c r="H1560" s="2">
        <f t="shared" si="26"/>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25"/>
        <v>0</v>
      </c>
      <c r="H1561" s="2">
        <f t="shared" si="26"/>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25"/>
        <v>0</v>
      </c>
      <c r="H1562" s="2">
        <f t="shared" si="26"/>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25"/>
        <v>0</v>
      </c>
      <c r="H1563" s="2">
        <f t="shared" si="26"/>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25"/>
        <v>0</v>
      </c>
      <c r="H1564" s="2">
        <f t="shared" si="26"/>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25"/>
        <v>0</v>
      </c>
      <c r="H1565" s="2">
        <f t="shared" si="26"/>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25"/>
        <v>0</v>
      </c>
      <c r="H1566" s="2">
        <f t="shared" si="26"/>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25"/>
        <v>0</v>
      </c>
      <c r="H1567" s="2">
        <f t="shared" si="26"/>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25"/>
        <v>0</v>
      </c>
      <c r="H1568" s="2">
        <f t="shared" si="26"/>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25"/>
        <v>0</v>
      </c>
      <c r="H1569" s="2">
        <f t="shared" si="26"/>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25"/>
        <v>0</v>
      </c>
      <c r="H1570" s="2">
        <f t="shared" si="26"/>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25"/>
        <v>0</v>
      </c>
      <c r="H1571" s="2">
        <f t="shared" si="26"/>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25"/>
        <v>0</v>
      </c>
      <c r="H1572" s="2">
        <f t="shared" si="26"/>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25"/>
        <v>0</v>
      </c>
      <c r="H1573" s="2">
        <f t="shared" si="26"/>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25"/>
        <v>0</v>
      </c>
      <c r="H1574" s="2">
        <f t="shared" si="26"/>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25"/>
        <v>0</v>
      </c>
      <c r="H1575" s="2">
        <f t="shared" si="26"/>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860081.72</v>
      </c>
      <c r="D1576" s="1">
        <v>0</v>
      </c>
      <c r="E1576" s="1">
        <v>0</v>
      </c>
      <c r="F1576" s="1">
        <v>0</v>
      </c>
      <c r="G1576" s="2">
        <f t="shared" si="25"/>
        <v>83427.92684</v>
      </c>
      <c r="H1576" s="2">
        <f t="shared" si="26"/>
        <v>0.28000000002793968</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295479.03999999998</v>
      </c>
      <c r="D1577" s="1">
        <v>0</v>
      </c>
      <c r="E1577" s="1">
        <v>0</v>
      </c>
      <c r="F1577" s="1">
        <v>0</v>
      </c>
      <c r="G1577" s="2">
        <f t="shared" si="25"/>
        <v>28956.945919999998</v>
      </c>
      <c r="H1577" s="2">
        <f t="shared" si="26"/>
        <v>3.9999999979045242E-2</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564602.68000000005</v>
      </c>
      <c r="D1578" s="1">
        <v>0</v>
      </c>
      <c r="E1578" s="1">
        <v>0</v>
      </c>
      <c r="F1578" s="1">
        <v>0</v>
      </c>
      <c r="G1578" s="2">
        <f t="shared" si="25"/>
        <v>55895.665320000007</v>
      </c>
      <c r="H1578" s="2">
        <f t="shared" si="26"/>
        <v>0.31999999994877726</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25"/>
        <v>0</v>
      </c>
      <c r="H1579" s="2">
        <f t="shared" si="26"/>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25"/>
        <v>0</v>
      </c>
      <c r="H1580" s="14">
        <f t="shared" si="26"/>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00"/>
  <sheetViews>
    <sheetView showGridLines="0" workbookViewId="0">
      <selection activeCell="A2" sqref="A2"/>
    </sheetView>
  </sheetViews>
  <sheetFormatPr defaultColWidth="14.42578125" defaultRowHeight="15" customHeight="1" x14ac:dyDescent="0.2"/>
  <cols>
    <col min="1" max="1" width="112.7109375" customWidth="1"/>
    <col min="2" max="2" width="0.85546875" customWidth="1"/>
    <col min="3" max="5" width="9.140625" hidden="1" customWidth="1"/>
    <col min="6" max="7" width="8" customWidth="1"/>
  </cols>
  <sheetData>
    <row r="1" spans="1:7" ht="15" customHeight="1" x14ac:dyDescent="0.2">
      <c r="A1" s="16" t="s">
        <v>12</v>
      </c>
    </row>
    <row r="2" spans="1:7" ht="18" customHeight="1" x14ac:dyDescent="0.25">
      <c r="A2" s="17" t="s">
        <v>13</v>
      </c>
    </row>
    <row r="3" spans="1:7" ht="12.75" customHeight="1" x14ac:dyDescent="0.2">
      <c r="A3" s="18"/>
    </row>
    <row r="4" spans="1:7" ht="65.25" customHeight="1" x14ac:dyDescent="0.2">
      <c r="A4" s="310" t="s">
        <v>14</v>
      </c>
    </row>
    <row r="5" spans="1:7" ht="39" customHeight="1" x14ac:dyDescent="0.2">
      <c r="A5" s="19" t="s">
        <v>15</v>
      </c>
    </row>
    <row r="6" spans="1:7" ht="51.75" customHeight="1" x14ac:dyDescent="0.2">
      <c r="A6" s="19" t="s">
        <v>16</v>
      </c>
      <c r="G6" s="20"/>
    </row>
    <row r="7" spans="1:7" ht="27" customHeight="1" x14ac:dyDescent="0.2">
      <c r="A7" s="21" t="s">
        <v>17</v>
      </c>
    </row>
    <row r="8" spans="1:7" ht="54" customHeight="1" x14ac:dyDescent="0.2">
      <c r="A8" s="19" t="s">
        <v>18</v>
      </c>
    </row>
    <row r="9" spans="1:7" ht="66" customHeight="1" x14ac:dyDescent="0.2">
      <c r="A9" s="22" t="s">
        <v>19</v>
      </c>
    </row>
    <row r="10" spans="1:7" ht="84.75" customHeight="1" x14ac:dyDescent="0.2">
      <c r="A10" s="23" t="s">
        <v>20</v>
      </c>
    </row>
    <row r="11" spans="1:7" ht="33" customHeight="1" x14ac:dyDescent="0.2">
      <c r="A11" s="19" t="s">
        <v>21</v>
      </c>
    </row>
    <row r="12" spans="1:7" ht="42.75" customHeight="1" x14ac:dyDescent="0.2">
      <c r="A12" s="22" t="s">
        <v>22</v>
      </c>
    </row>
    <row r="13" spans="1:7" ht="78.75" customHeight="1" x14ac:dyDescent="0.2">
      <c r="A13" s="23" t="s">
        <v>23</v>
      </c>
    </row>
    <row r="14" spans="1:7" ht="84" customHeight="1" x14ac:dyDescent="0.2">
      <c r="A14" s="310" t="s">
        <v>24</v>
      </c>
    </row>
    <row r="15" spans="1:7" ht="51.75" customHeight="1" x14ac:dyDescent="0.2">
      <c r="A15" s="22" t="s">
        <v>25</v>
      </c>
    </row>
    <row r="16" spans="1:7" ht="42.75" customHeight="1" x14ac:dyDescent="0.2">
      <c r="A16" s="182" t="s">
        <v>26</v>
      </c>
    </row>
    <row r="17" spans="1:1" ht="53.25" customHeight="1" x14ac:dyDescent="0.2">
      <c r="A17" s="20"/>
    </row>
    <row r="18" spans="1:1" ht="53.25" customHeight="1" x14ac:dyDescent="0.2">
      <c r="A18" s="20"/>
    </row>
    <row r="19" spans="1:1" ht="53.25" customHeight="1" x14ac:dyDescent="0.2">
      <c r="A19" s="20"/>
    </row>
    <row r="20" spans="1:1" ht="43.5" customHeight="1" x14ac:dyDescent="0.2">
      <c r="A20" s="20"/>
    </row>
    <row r="21" spans="1:1" ht="74.25" customHeight="1" x14ac:dyDescent="0.2">
      <c r="A21" s="20"/>
    </row>
    <row r="22" spans="1:1" ht="102" customHeight="1" x14ac:dyDescent="0.2">
      <c r="A22" s="20"/>
    </row>
    <row r="23" spans="1:1" ht="53.25" customHeight="1" x14ac:dyDescent="0.2">
      <c r="A23" s="20"/>
    </row>
    <row r="24" spans="1:1" ht="34.5" customHeight="1" x14ac:dyDescent="0.2">
      <c r="A24" s="20"/>
    </row>
    <row r="25" spans="1:1" ht="4.5" customHeight="1" x14ac:dyDescent="0.2"/>
    <row r="26" spans="1:1" ht="12.75" hidden="1" customHeight="1" x14ac:dyDescent="0.2"/>
    <row r="27" spans="1:1" ht="12.75" hidden="1" customHeight="1" x14ac:dyDescent="0.2"/>
    <row r="28" spans="1:1" ht="12.75" hidden="1" customHeight="1" x14ac:dyDescent="0.2"/>
    <row r="29" spans="1:1" ht="12.75" hidden="1" customHeight="1" x14ac:dyDescent="0.2"/>
    <row r="30" spans="1:1" ht="12.75" hidden="1" customHeight="1" x14ac:dyDescent="0.2"/>
    <row r="31" spans="1:1" ht="12.75" hidden="1" customHeight="1" x14ac:dyDescent="0.2"/>
    <row r="32" spans="1:1" ht="12.75" hidden="1" customHeight="1" x14ac:dyDescent="0.2"/>
    <row r="33" ht="12.75" hidden="1" customHeight="1" x14ac:dyDescent="0.2"/>
    <row r="34" ht="12.75" hidden="1" customHeight="1" x14ac:dyDescent="0.2"/>
    <row r="35" ht="12.75" hidden="1" customHeight="1" x14ac:dyDescent="0.2"/>
    <row r="36" ht="12.75" hidden="1" customHeight="1" x14ac:dyDescent="0.2"/>
    <row r="37" ht="12.75" hidden="1"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CU9Q+FQPPSuYAN9e0aJHYWReWNnnA7DawXvydVLq8vuwzzBGXJ+tbyqQIDHvhGCuCkDE60ovn79QwrZ0Ukx4MQ==" saltValue="c77OqKpt7EuFzv/9pAhptw==" spinCount="100000" sheet="1" objects="1" scenarios="1" selectLockedCells="1"/>
  <hyperlinks>
    <hyperlink ref="A1" location="RefStr!A1" display="Referentna stranica ––––&gt;"/>
  </hyperlinks>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00"/>
  <sheetViews>
    <sheetView showGridLines="0" workbookViewId="0">
      <pane ySplit="1" topLeftCell="A17" activePane="bottomLeft" state="frozen"/>
      <selection pane="bottomLeft" activeCell="C8" sqref="C8"/>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1" spans="1:24" ht="15" customHeight="1" x14ac:dyDescent="0.2">
      <c r="A1" s="326" t="s">
        <v>27</v>
      </c>
      <c r="B1" s="327"/>
      <c r="C1" s="327"/>
      <c r="D1" s="328" t="s">
        <v>28</v>
      </c>
      <c r="E1" s="329"/>
      <c r="F1" s="329"/>
      <c r="G1" s="330" t="s">
        <v>29</v>
      </c>
      <c r="H1" s="329"/>
      <c r="I1" s="331"/>
      <c r="J1" s="4"/>
      <c r="K1" s="4"/>
      <c r="L1" s="4"/>
      <c r="M1" s="4"/>
      <c r="N1" s="4"/>
      <c r="O1" s="4"/>
      <c r="P1" s="4"/>
      <c r="Q1" s="4"/>
      <c r="R1" s="4"/>
      <c r="S1" s="4"/>
      <c r="T1" s="4"/>
      <c r="U1" s="4"/>
      <c r="V1" s="4"/>
      <c r="W1" s="4"/>
      <c r="X1" s="4"/>
    </row>
    <row r="2" spans="1:24" ht="37.5" customHeight="1" x14ac:dyDescent="0.2">
      <c r="A2" s="332" t="s">
        <v>30</v>
      </c>
      <c r="B2" s="327"/>
      <c r="C2" s="327"/>
      <c r="D2" s="327"/>
      <c r="E2" s="327"/>
      <c r="F2" s="327"/>
      <c r="G2" s="327"/>
      <c r="H2" s="327"/>
      <c r="I2" s="327"/>
      <c r="J2" s="4"/>
      <c r="K2" s="4"/>
      <c r="L2" s="4"/>
      <c r="M2" s="4"/>
      <c r="N2" s="4"/>
      <c r="O2" s="4"/>
      <c r="P2" s="4"/>
      <c r="Q2" s="4"/>
      <c r="R2" s="4"/>
      <c r="S2" s="4"/>
      <c r="T2" s="4"/>
      <c r="U2" s="4"/>
      <c r="V2" s="4"/>
      <c r="W2" s="4"/>
      <c r="X2" s="4"/>
    </row>
    <row r="3" spans="1:24" ht="15.75" customHeight="1" x14ac:dyDescent="0.2">
      <c r="A3" s="4"/>
      <c r="B3" s="24"/>
      <c r="C3" s="24"/>
      <c r="D3" s="24"/>
      <c r="E3" s="24"/>
      <c r="F3" s="24"/>
      <c r="G3" s="24"/>
      <c r="H3" s="4"/>
      <c r="I3" s="311" t="s">
        <v>31</v>
      </c>
      <c r="J3" s="4"/>
      <c r="K3" s="4"/>
      <c r="L3" s="4"/>
      <c r="M3" s="4"/>
      <c r="N3" s="4"/>
      <c r="O3" s="4"/>
      <c r="P3" s="4"/>
      <c r="Q3" s="4"/>
      <c r="R3" s="4"/>
      <c r="S3" s="4"/>
      <c r="T3" s="4"/>
      <c r="U3" s="4"/>
      <c r="V3" s="4"/>
      <c r="W3" s="4"/>
      <c r="X3" s="4"/>
    </row>
    <row r="4" spans="1:24" ht="32.25" customHeight="1" x14ac:dyDescent="0.35">
      <c r="A4" s="333" t="s">
        <v>32</v>
      </c>
      <c r="B4" s="334"/>
      <c r="C4" s="334"/>
      <c r="D4" s="334"/>
      <c r="E4" s="334"/>
      <c r="F4" s="334"/>
      <c r="G4" s="334"/>
      <c r="H4" s="334"/>
      <c r="I4" s="334"/>
      <c r="J4" s="4"/>
      <c r="K4" s="4"/>
      <c r="L4" s="4"/>
      <c r="M4" s="4"/>
      <c r="N4" s="4"/>
      <c r="O4" s="4"/>
      <c r="P4" s="4"/>
      <c r="Q4" s="4"/>
      <c r="R4" s="4"/>
      <c r="S4" s="4"/>
      <c r="T4" s="4"/>
      <c r="U4" s="4"/>
      <c r="V4" s="4"/>
      <c r="W4" s="4"/>
      <c r="X4" s="4"/>
    </row>
    <row r="5" spans="1:24" ht="15" customHeight="1" x14ac:dyDescent="0.2">
      <c r="A5" s="25"/>
      <c r="B5" s="20"/>
      <c r="C5" s="20"/>
      <c r="D5" s="20"/>
      <c r="E5" s="20"/>
      <c r="F5" s="20"/>
      <c r="G5" s="20"/>
      <c r="H5" s="20"/>
      <c r="J5" s="4"/>
      <c r="K5" s="4"/>
      <c r="L5" s="4"/>
      <c r="M5" s="4"/>
      <c r="N5" s="4"/>
      <c r="O5" s="4"/>
      <c r="P5" s="4"/>
      <c r="Q5" s="4"/>
      <c r="R5" s="4"/>
      <c r="S5" s="4"/>
      <c r="T5" s="4"/>
      <c r="U5" s="4"/>
      <c r="V5" s="4"/>
      <c r="W5" s="4"/>
      <c r="X5" s="4"/>
    </row>
    <row r="6" spans="1:24" ht="12.75" x14ac:dyDescent="0.2">
      <c r="B6" s="26" t="s">
        <v>33</v>
      </c>
      <c r="C6" s="318">
        <v>3293</v>
      </c>
      <c r="H6" s="27" t="s">
        <v>34</v>
      </c>
      <c r="I6" s="28" t="s">
        <v>35</v>
      </c>
      <c r="J6" s="4"/>
      <c r="L6" s="4"/>
      <c r="M6" s="4"/>
      <c r="N6" s="4"/>
      <c r="O6" s="4"/>
      <c r="P6" s="4"/>
      <c r="Q6" s="4"/>
      <c r="R6" s="4"/>
      <c r="S6" s="4"/>
      <c r="T6" s="4"/>
      <c r="U6" s="4"/>
      <c r="V6" s="4"/>
      <c r="W6" s="4"/>
      <c r="X6" s="4"/>
    </row>
    <row r="7" spans="1:24" ht="15" customHeight="1" x14ac:dyDescent="0.2">
      <c r="B7" s="29"/>
      <c r="C7" s="30"/>
      <c r="D7" s="31"/>
      <c r="E7" s="335" t="s">
        <v>36</v>
      </c>
      <c r="F7" s="338" t="s">
        <v>37</v>
      </c>
      <c r="G7" s="331"/>
      <c r="H7" s="32" t="str">
        <f>IF(OR(MAX(Skriveni!C2:F983)&gt;0,MIN(Skriveni!C2:F983)&lt;0),"DA","NE")</f>
        <v>DA</v>
      </c>
      <c r="I7" s="33" t="str">
        <f>IF(AND(H7="DA",Kont!E19&gt;0),Kont!E19,"Nema")</f>
        <v>Nema</v>
      </c>
      <c r="J7" s="20"/>
      <c r="L7" s="4"/>
      <c r="M7" s="4"/>
      <c r="N7" s="4"/>
      <c r="O7" s="4"/>
      <c r="P7" s="4"/>
      <c r="Q7" s="4"/>
      <c r="R7" s="4"/>
      <c r="S7" s="4"/>
      <c r="T7" s="4"/>
      <c r="U7" s="4"/>
      <c r="V7" s="4"/>
      <c r="W7" s="4"/>
      <c r="X7" s="4"/>
    </row>
    <row r="8" spans="1:24" ht="12.75" x14ac:dyDescent="0.2">
      <c r="B8" s="26" t="s">
        <v>38</v>
      </c>
      <c r="C8" s="317" t="s">
        <v>39</v>
      </c>
      <c r="D8" s="20"/>
      <c r="E8" s="336"/>
      <c r="F8" s="322" t="s">
        <v>40</v>
      </c>
      <c r="G8" s="323"/>
      <c r="H8" s="34" t="str">
        <f>IF(OR(MAX(Skriveni!C984:D1298)&gt;0,MIN(Skriveni!C984:D1298)&lt;0),"DA","NE")</f>
        <v>NE</v>
      </c>
      <c r="I8" s="35" t="str">
        <f>IF(AND(H8="DA",Kont!E275&gt;0),Kont!E275,"Nema")</f>
        <v>Nema</v>
      </c>
      <c r="J8" s="4"/>
      <c r="L8" s="4"/>
      <c r="M8" s="4"/>
      <c r="N8" s="4"/>
      <c r="O8" s="4"/>
      <c r="P8" s="4"/>
      <c r="Q8" s="4"/>
      <c r="R8" s="4"/>
      <c r="S8" s="4"/>
      <c r="T8" s="4"/>
      <c r="U8" s="4"/>
      <c r="V8" s="4"/>
      <c r="W8" s="4"/>
      <c r="X8" s="4"/>
    </row>
    <row r="9" spans="1:24" ht="15" customHeight="1" x14ac:dyDescent="0.2">
      <c r="B9" s="36"/>
      <c r="C9" s="37"/>
      <c r="E9" s="336"/>
      <c r="F9" s="324" t="s">
        <v>41</v>
      </c>
      <c r="G9" s="325"/>
      <c r="H9" s="38" t="str">
        <f>IF(OR(MAX(Skriveni!C1299:D1435)&gt;0,MIN(Skriveni!C1299:D1435)&lt;0),"DA","NE")</f>
        <v>NE</v>
      </c>
      <c r="I9" s="39" t="str">
        <f>IF(AND(H9="DA",Kont!E298&gt;0),Kont!E298,"Nema")</f>
        <v>Nema</v>
      </c>
      <c r="J9" s="4"/>
      <c r="L9" s="4"/>
      <c r="M9" s="4"/>
      <c r="N9" s="4"/>
      <c r="O9" s="4"/>
      <c r="P9" s="4"/>
      <c r="Q9" s="4"/>
      <c r="R9" s="4"/>
      <c r="S9" s="4"/>
      <c r="T9" s="4"/>
      <c r="U9" s="4"/>
      <c r="V9" s="4"/>
      <c r="W9" s="4"/>
      <c r="X9" s="4"/>
    </row>
    <row r="10" spans="1:24" ht="12.75" x14ac:dyDescent="0.2">
      <c r="B10" s="26" t="s">
        <v>42</v>
      </c>
      <c r="C10" s="319" t="s">
        <v>43</v>
      </c>
      <c r="E10" s="336"/>
      <c r="F10" s="322" t="s">
        <v>44</v>
      </c>
      <c r="G10" s="323"/>
      <c r="H10" s="34" t="str">
        <f t="array" ref="H10">IF(OR(SUMPRODUCT(--('P-VRIO'!D8:E21&lt;&gt;""))&lt;&gt;0,SUMPRODUCT(--('P-VRIO'!D24:E29&lt;&gt;""))&lt;&gt;0,SUMPRODUCT(--('P-VRIO'!D31:E37&lt;&gt;""))&lt;&gt;0,SUMPRODUCT(--('P-VRIO'!D40:E43&lt;&gt;""))&lt;&gt;0,SUMPRODUCT(--('P-VRIO'!D45:E48&lt;&gt;""))&lt;&gt;0),"DA","NE")</f>
        <v>NE</v>
      </c>
      <c r="I10" s="35" t="str">
        <f>IF(Kont!E296&gt;0,Kont!E296,"Nema")</f>
        <v>Nema</v>
      </c>
      <c r="J10" s="4"/>
      <c r="L10" s="4"/>
      <c r="M10" s="4"/>
      <c r="N10" s="4"/>
      <c r="O10" s="4"/>
      <c r="P10" s="4"/>
      <c r="Q10" s="4"/>
      <c r="R10" s="4"/>
      <c r="S10" s="4"/>
      <c r="T10" s="4"/>
      <c r="U10" s="4"/>
      <c r="V10" s="4"/>
      <c r="W10" s="4"/>
      <c r="X10" s="4"/>
    </row>
    <row r="11" spans="1:24" ht="15" customHeight="1" x14ac:dyDescent="0.2">
      <c r="B11" s="36"/>
      <c r="C11" s="37"/>
      <c r="E11" s="337"/>
      <c r="F11" s="339" t="s">
        <v>45</v>
      </c>
      <c r="G11" s="340"/>
      <c r="H11" s="40" t="str">
        <f>IF(OR(MAX(Skriveni!C1480:C1580)&gt;0,MIN(Skriveni!C1480:C1580)&lt;0),"DA","NE")</f>
        <v>DA</v>
      </c>
      <c r="I11" s="41" t="str">
        <f>IF(AND(H11="DA",Kont!E293&gt;0),Kont!E293,"Nema")</f>
        <v>Nema</v>
      </c>
      <c r="J11" s="4"/>
      <c r="K11" s="4"/>
      <c r="L11" s="4"/>
      <c r="M11" s="4"/>
      <c r="N11" s="4"/>
      <c r="O11" s="4"/>
      <c r="P11" s="4"/>
      <c r="Q11" s="4"/>
      <c r="R11" s="4"/>
      <c r="S11" s="4"/>
      <c r="T11" s="4"/>
      <c r="U11" s="4"/>
      <c r="V11" s="4"/>
      <c r="W11" s="4"/>
      <c r="X11" s="4"/>
    </row>
    <row r="12" spans="1:24" ht="12.75" x14ac:dyDescent="0.2">
      <c r="B12" s="26" t="s">
        <v>46</v>
      </c>
      <c r="C12" s="320" t="s">
        <v>47</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312" t="s">
        <v>48</v>
      </c>
      <c r="B15" s="344" t="s">
        <v>49</v>
      </c>
      <c r="C15" s="345"/>
      <c r="D15" s="345"/>
      <c r="E15" s="345"/>
      <c r="F15" s="346"/>
      <c r="G15" s="313" t="s">
        <v>50</v>
      </c>
      <c r="H15" s="313" t="s">
        <v>51</v>
      </c>
      <c r="I15" s="314" t="s">
        <v>52</v>
      </c>
      <c r="J15" s="4"/>
      <c r="K15" s="4"/>
      <c r="L15" s="4"/>
      <c r="M15" s="4"/>
      <c r="N15" s="4"/>
      <c r="O15" s="4"/>
      <c r="P15" s="4"/>
      <c r="Q15" s="4"/>
      <c r="R15" s="4"/>
      <c r="S15" s="4"/>
      <c r="T15" s="4"/>
      <c r="U15" s="4"/>
      <c r="V15" s="4"/>
      <c r="W15" s="4"/>
      <c r="X15" s="4"/>
    </row>
    <row r="16" spans="1:24" ht="12.75" customHeight="1" x14ac:dyDescent="0.2">
      <c r="A16" s="341" t="s">
        <v>37</v>
      </c>
      <c r="B16" s="347" t="str">
        <f>'PR-RAS'!B6</f>
        <v xml:space="preserve">PRIHODI POSLOVANJA (šifre 61+62+63+64+65+66+67+68) </v>
      </c>
      <c r="C16" s="348"/>
      <c r="D16" s="348"/>
      <c r="E16" s="348"/>
      <c r="F16" s="349"/>
      <c r="G16" s="42" t="str">
        <f>'PR-RAS'!C6</f>
        <v>6</v>
      </c>
      <c r="H16" s="214">
        <f>'PR-RAS'!D6</f>
        <v>2233600</v>
      </c>
      <c r="I16" s="214">
        <f>'PR-RAS'!E6</f>
        <v>1899029.31</v>
      </c>
      <c r="J16" s="4"/>
      <c r="K16" s="4"/>
      <c r="L16" s="4"/>
      <c r="M16" s="4"/>
      <c r="N16" s="4"/>
      <c r="O16" s="4"/>
      <c r="P16" s="4"/>
      <c r="Q16" s="4"/>
      <c r="R16" s="4"/>
      <c r="S16" s="4"/>
      <c r="T16" s="4"/>
      <c r="U16" s="4"/>
      <c r="V16" s="4"/>
      <c r="W16" s="4"/>
      <c r="X16" s="4"/>
    </row>
    <row r="17" spans="1:24" ht="12.75" customHeight="1" x14ac:dyDescent="0.2">
      <c r="A17" s="342"/>
      <c r="B17" s="350" t="str">
        <f>'PR-RAS'!B151</f>
        <v xml:space="preserve">RASHODI POSLOVANJA (šifre 31+32+34+35+36+37+38) </v>
      </c>
      <c r="C17" s="351"/>
      <c r="D17" s="351"/>
      <c r="E17" s="351"/>
      <c r="F17" s="352"/>
      <c r="G17" s="43" t="str">
        <f>'PR-RAS'!C151</f>
        <v>3</v>
      </c>
      <c r="H17" s="214">
        <f>'PR-RAS'!D151</f>
        <v>2196387</v>
      </c>
      <c r="I17" s="214">
        <f>'PR-RAS'!E151</f>
        <v>1897825.2899999998</v>
      </c>
      <c r="J17" s="4"/>
      <c r="K17" s="4"/>
      <c r="L17" s="4"/>
      <c r="M17" s="4"/>
      <c r="N17" s="4"/>
      <c r="O17" s="4"/>
      <c r="P17" s="4"/>
      <c r="Q17" s="4"/>
      <c r="R17" s="4"/>
      <c r="S17" s="4"/>
      <c r="T17" s="4"/>
      <c r="U17" s="4"/>
      <c r="V17" s="4"/>
      <c r="W17" s="4"/>
      <c r="X17" s="4"/>
    </row>
    <row r="18" spans="1:24" ht="12.75" customHeight="1" x14ac:dyDescent="0.2">
      <c r="A18" s="342"/>
      <c r="B18" s="350" t="str">
        <f>'PR-RAS'!B645</f>
        <v>Višak prihoda i primitaka raspoloživ u sljedećem razdoblju (šifre X005 + '9221-9222' - Y005 - '9222-9221')</v>
      </c>
      <c r="C18" s="351"/>
      <c r="D18" s="351"/>
      <c r="E18" s="351"/>
      <c r="F18" s="352"/>
      <c r="G18" s="43" t="str">
        <f>'PR-RAS'!C645</f>
        <v>X006</v>
      </c>
      <c r="H18" s="214">
        <f>'PR-RAS'!D645</f>
        <v>0</v>
      </c>
      <c r="I18" s="214">
        <f>'PR-RAS'!E645</f>
        <v>13220.670000000251</v>
      </c>
      <c r="J18" s="4"/>
      <c r="K18" s="4"/>
      <c r="L18" s="4"/>
      <c r="M18" s="4"/>
      <c r="N18" s="4"/>
      <c r="O18" s="4"/>
      <c r="P18" s="4"/>
      <c r="Q18" s="4"/>
      <c r="R18" s="4"/>
      <c r="S18" s="4"/>
      <c r="T18" s="4"/>
      <c r="U18" s="4"/>
      <c r="V18" s="4"/>
      <c r="W18" s="4"/>
      <c r="X18" s="4"/>
    </row>
    <row r="19" spans="1:24" ht="12.75" customHeight="1" x14ac:dyDescent="0.2">
      <c r="A19" s="343"/>
      <c r="B19" s="353" t="str">
        <f>'PR-RAS'!B646</f>
        <v>Manjak prihoda i primitaka za pokriće u sljedećem razdoblju (šifre Y005 + '9222-9221' - X005 - '9221-9222' )</v>
      </c>
      <c r="C19" s="354"/>
      <c r="D19" s="354"/>
      <c r="E19" s="354"/>
      <c r="F19" s="355"/>
      <c r="G19" s="44" t="str">
        <f>'PR-RAS'!C646</f>
        <v>Y006</v>
      </c>
      <c r="H19" s="215">
        <f>'PR-RAS'!D646</f>
        <v>1525</v>
      </c>
      <c r="I19" s="215">
        <f>'PR-RAS'!E646</f>
        <v>0</v>
      </c>
      <c r="J19" s="4"/>
      <c r="K19" s="4"/>
      <c r="L19" s="4"/>
      <c r="M19" s="4"/>
      <c r="N19" s="4"/>
      <c r="O19" s="4"/>
      <c r="P19" s="4"/>
      <c r="Q19" s="4"/>
      <c r="R19" s="4"/>
      <c r="S19" s="4"/>
      <c r="T19" s="4"/>
      <c r="U19" s="4"/>
      <c r="V19" s="4"/>
      <c r="W19" s="4"/>
      <c r="X19" s="4"/>
    </row>
    <row r="20" spans="1:24" ht="12.75" customHeight="1" x14ac:dyDescent="0.2">
      <c r="A20" s="341" t="s">
        <v>40</v>
      </c>
      <c r="B20" s="347" t="str">
        <f>BILANCA!B7</f>
        <v>Nefinancijska imovina (šifre 01+02+03+04+05+06)</v>
      </c>
      <c r="C20" s="348"/>
      <c r="D20" s="348"/>
      <c r="E20" s="348"/>
      <c r="F20" s="349"/>
      <c r="G20" s="188" t="str">
        <f>BILANCA!C7</f>
        <v>0</v>
      </c>
      <c r="H20" s="216">
        <f>BILANCA!D7</f>
        <v>0</v>
      </c>
      <c r="I20" s="217">
        <f>BILANCA!E7</f>
        <v>0</v>
      </c>
      <c r="J20" s="4"/>
      <c r="K20" s="4"/>
      <c r="L20" s="4"/>
      <c r="M20" s="4"/>
      <c r="N20" s="4"/>
      <c r="O20" s="4"/>
      <c r="P20" s="4"/>
      <c r="Q20" s="4"/>
      <c r="R20" s="4"/>
      <c r="S20" s="4"/>
      <c r="T20" s="4"/>
      <c r="U20" s="4"/>
      <c r="V20" s="4"/>
      <c r="W20" s="4"/>
      <c r="X20" s="4"/>
    </row>
    <row r="21" spans="1:24" ht="12.75" customHeight="1" x14ac:dyDescent="0.2">
      <c r="A21" s="342"/>
      <c r="B21" s="350" t="str">
        <f>BILANCA!B68</f>
        <v>Financijska imovina (šifre 11+12+13+14+15+16+17+19)</v>
      </c>
      <c r="C21" s="351"/>
      <c r="D21" s="351"/>
      <c r="E21" s="351"/>
      <c r="F21" s="352"/>
      <c r="G21" s="189" t="str">
        <f>BILANCA!C68</f>
        <v>1</v>
      </c>
      <c r="H21" s="218">
        <f>BILANCA!D68</f>
        <v>0</v>
      </c>
      <c r="I21" s="219">
        <f>BILANCA!E68</f>
        <v>0</v>
      </c>
      <c r="J21" s="4"/>
      <c r="K21" s="4"/>
      <c r="L21" s="4"/>
      <c r="M21" s="4"/>
      <c r="N21" s="4"/>
      <c r="O21" s="4"/>
      <c r="P21" s="4"/>
      <c r="Q21" s="4"/>
      <c r="R21" s="4"/>
      <c r="S21" s="4"/>
      <c r="T21" s="4"/>
      <c r="U21" s="4"/>
      <c r="V21" s="4"/>
      <c r="W21" s="4"/>
      <c r="X21" s="4"/>
    </row>
    <row r="22" spans="1:24" ht="12.75" customHeight="1" x14ac:dyDescent="0.2">
      <c r="A22" s="342"/>
      <c r="B22" s="350" t="str">
        <f>BILANCA!B176</f>
        <v xml:space="preserve">Obveze (šifre 23+24+25+26+29) </v>
      </c>
      <c r="C22" s="351"/>
      <c r="D22" s="351"/>
      <c r="E22" s="351"/>
      <c r="F22" s="352"/>
      <c r="G22" s="189" t="str">
        <f>BILANCA!C176</f>
        <v>2</v>
      </c>
      <c r="H22" s="218">
        <f>BILANCA!D176</f>
        <v>0</v>
      </c>
      <c r="I22" s="219">
        <f>BILANCA!E176</f>
        <v>0</v>
      </c>
      <c r="J22" s="4"/>
      <c r="K22" s="4"/>
      <c r="L22" s="4"/>
      <c r="M22" s="4"/>
      <c r="N22" s="4"/>
      <c r="O22" s="4"/>
      <c r="P22" s="4"/>
      <c r="Q22" s="4"/>
      <c r="R22" s="4"/>
      <c r="S22" s="4"/>
      <c r="T22" s="4"/>
      <c r="U22" s="4"/>
      <c r="V22" s="4"/>
      <c r="W22" s="4"/>
      <c r="X22" s="4"/>
    </row>
    <row r="23" spans="1:24" ht="12.75" customHeight="1" x14ac:dyDescent="0.2">
      <c r="A23" s="343"/>
      <c r="B23" s="353" t="str">
        <f>BILANCA!B237</f>
        <v>Vlastiti izvori (šifre 91 + 922 - 93 + 96 do 98)</v>
      </c>
      <c r="C23" s="354"/>
      <c r="D23" s="354"/>
      <c r="E23" s="354"/>
      <c r="F23" s="355"/>
      <c r="G23" s="190" t="str">
        <f>BILANCA!C237</f>
        <v>9</v>
      </c>
      <c r="H23" s="220">
        <f>BILANCA!D237</f>
        <v>0</v>
      </c>
      <c r="I23" s="221">
        <f>BILANCA!E237</f>
        <v>0</v>
      </c>
      <c r="J23" s="4"/>
      <c r="K23" s="4"/>
      <c r="L23" s="4"/>
      <c r="M23" s="4"/>
      <c r="N23" s="4"/>
      <c r="O23" s="4"/>
      <c r="P23" s="4"/>
      <c r="Q23" s="4"/>
      <c r="R23" s="4"/>
      <c r="S23" s="4"/>
      <c r="T23" s="4"/>
      <c r="U23" s="4"/>
      <c r="V23" s="4"/>
      <c r="W23" s="4"/>
      <c r="X23" s="4"/>
    </row>
    <row r="24" spans="1:24" ht="12.75" customHeight="1" x14ac:dyDescent="0.2">
      <c r="A24" s="341" t="s">
        <v>53</v>
      </c>
      <c r="B24" s="347" t="str">
        <f>'RAS-funkcijski'!B5</f>
        <v>Opće javne usluge (šifre 011+012+013+014 do 018)</v>
      </c>
      <c r="C24" s="348"/>
      <c r="D24" s="348"/>
      <c r="E24" s="348"/>
      <c r="F24" s="349"/>
      <c r="G24" s="188" t="str">
        <f>'RAS-funkcijski'!C5</f>
        <v>01</v>
      </c>
      <c r="H24" s="216">
        <f>'RAS-funkcijski'!D5</f>
        <v>0</v>
      </c>
      <c r="I24" s="217">
        <f>'RAS-funkcijski'!E5</f>
        <v>0</v>
      </c>
      <c r="J24" s="4"/>
      <c r="K24" s="4"/>
      <c r="L24" s="4"/>
      <c r="M24" s="4"/>
      <c r="N24" s="4"/>
      <c r="O24" s="4"/>
      <c r="P24" s="4"/>
      <c r="Q24" s="4"/>
      <c r="R24" s="4"/>
      <c r="S24" s="4"/>
      <c r="T24" s="4"/>
      <c r="U24" s="4"/>
      <c r="V24" s="4"/>
      <c r="W24" s="4"/>
      <c r="X24" s="4"/>
    </row>
    <row r="25" spans="1:24" ht="12.75" customHeight="1" x14ac:dyDescent="0.2">
      <c r="A25" s="342"/>
      <c r="B25" s="350" t="str">
        <f>'RAS-funkcijski'!B35</f>
        <v>Ekonomski poslovi (šifre 041+042+043+044+045+046+047+048+049)</v>
      </c>
      <c r="C25" s="351"/>
      <c r="D25" s="351"/>
      <c r="E25" s="351"/>
      <c r="F25" s="352"/>
      <c r="G25" s="189" t="str">
        <f>'RAS-funkcijski'!C35</f>
        <v>04</v>
      </c>
      <c r="H25" s="218">
        <f>'RAS-funkcijski'!D35</f>
        <v>0</v>
      </c>
      <c r="I25" s="219">
        <f>'RAS-funkcijski'!E35</f>
        <v>0</v>
      </c>
      <c r="J25" s="4"/>
      <c r="K25" s="4"/>
      <c r="L25" s="4"/>
      <c r="M25" s="4"/>
      <c r="N25" s="4"/>
      <c r="O25" s="4"/>
      <c r="P25" s="4"/>
      <c r="Q25" s="4"/>
      <c r="R25" s="4"/>
      <c r="S25" s="4"/>
      <c r="T25" s="4"/>
      <c r="U25" s="4"/>
      <c r="V25" s="4"/>
      <c r="W25" s="4"/>
      <c r="X25" s="4"/>
    </row>
    <row r="26" spans="1:24" ht="12.75" customHeight="1" x14ac:dyDescent="0.2">
      <c r="A26" s="342"/>
      <c r="B26" s="350" t="str">
        <f>'RAS-funkcijski'!B88</f>
        <v>Rashodi vezani za stanovanje i kom. pogodnosti koji nisu drugdje svrstani</v>
      </c>
      <c r="C26" s="351"/>
      <c r="D26" s="351"/>
      <c r="E26" s="351"/>
      <c r="F26" s="352"/>
      <c r="G26" s="189" t="str">
        <f>'RAS-funkcijski'!C88</f>
        <v>066</v>
      </c>
      <c r="H26" s="218">
        <f>'RAS-funkcijski'!D88</f>
        <v>0</v>
      </c>
      <c r="I26" s="219">
        <f>'RAS-funkcijski'!E88</f>
        <v>0</v>
      </c>
      <c r="J26" s="4"/>
      <c r="K26" s="4"/>
      <c r="L26" s="4"/>
      <c r="M26" s="4"/>
      <c r="N26" s="4"/>
      <c r="O26" s="4"/>
      <c r="P26" s="4"/>
      <c r="Q26" s="4"/>
      <c r="R26" s="4"/>
      <c r="S26" s="4"/>
      <c r="T26" s="4"/>
      <c r="U26" s="4"/>
      <c r="V26" s="4"/>
      <c r="W26" s="4"/>
      <c r="X26" s="4"/>
    </row>
    <row r="27" spans="1:24" ht="12.75" customHeight="1" x14ac:dyDescent="0.2">
      <c r="A27" s="342"/>
      <c r="B27" s="350" t="str">
        <f>'RAS-funkcijski'!B114</f>
        <v>Obrazovanje (šifre 091+092+093+094+095+096+097+098)</v>
      </c>
      <c r="C27" s="351"/>
      <c r="D27" s="351"/>
      <c r="E27" s="351"/>
      <c r="F27" s="352"/>
      <c r="G27" s="189" t="str">
        <f>'RAS-funkcijski'!C114</f>
        <v>09</v>
      </c>
      <c r="H27" s="218">
        <f>'RAS-funkcijski'!D114</f>
        <v>0</v>
      </c>
      <c r="I27" s="219">
        <f>'RAS-funkcijski'!E114</f>
        <v>0</v>
      </c>
      <c r="J27" s="4"/>
      <c r="K27" s="4"/>
      <c r="L27" s="4"/>
      <c r="M27" s="4"/>
      <c r="N27" s="4"/>
      <c r="O27" s="4"/>
      <c r="P27" s="4"/>
      <c r="Q27" s="4"/>
      <c r="R27" s="4"/>
      <c r="S27" s="4"/>
      <c r="T27" s="4"/>
      <c r="U27" s="4"/>
      <c r="V27" s="4"/>
      <c r="W27" s="4"/>
      <c r="X27" s="4"/>
    </row>
    <row r="28" spans="1:24" ht="12.75" customHeight="1" x14ac:dyDescent="0.2">
      <c r="A28" s="343"/>
      <c r="B28" s="353" t="str">
        <f>'RAS-funkcijski'!B141</f>
        <v>Kontrolni zbroj (šifre 01+02+03+04+05+06+07+08+09+10)</v>
      </c>
      <c r="C28" s="354"/>
      <c r="D28" s="354"/>
      <c r="E28" s="354"/>
      <c r="F28" s="355"/>
      <c r="G28" s="190" t="str">
        <f>'RAS-funkcijski'!C141</f>
        <v>R1</v>
      </c>
      <c r="H28" s="222">
        <f>'RAS-funkcijski'!D141</f>
        <v>0</v>
      </c>
      <c r="I28" s="223">
        <f>'RAS-funkcijski'!E141</f>
        <v>0</v>
      </c>
      <c r="J28" s="4"/>
      <c r="K28" s="4"/>
      <c r="L28" s="4"/>
      <c r="M28" s="4"/>
      <c r="N28" s="4"/>
      <c r="O28" s="4"/>
      <c r="P28" s="4"/>
      <c r="Q28" s="4"/>
      <c r="R28" s="4"/>
      <c r="S28" s="4"/>
      <c r="T28" s="4"/>
      <c r="U28" s="4"/>
      <c r="V28" s="4"/>
      <c r="W28" s="4"/>
      <c r="X28" s="4"/>
    </row>
    <row r="29" spans="1:24" ht="12.75" customHeight="1" x14ac:dyDescent="0.2">
      <c r="A29" s="341" t="s">
        <v>44</v>
      </c>
      <c r="B29" s="357" t="str">
        <f>'P-VRIO'!B5</f>
        <v>Promjene u vrijednosti i obujmu imovine (šifre 91511+91512)</v>
      </c>
      <c r="C29" s="348"/>
      <c r="D29" s="348"/>
      <c r="E29" s="348"/>
      <c r="F29" s="349"/>
      <c r="G29" s="188" t="str">
        <f>'P-VRIO'!C5</f>
        <v>9151</v>
      </c>
      <c r="H29" s="216">
        <f>'P-VRIO'!D5</f>
        <v>0</v>
      </c>
      <c r="I29" s="217">
        <f>'P-VRIO'!E5</f>
        <v>0</v>
      </c>
      <c r="J29" s="4"/>
      <c r="K29" s="4"/>
      <c r="L29" s="4"/>
      <c r="M29" s="4"/>
      <c r="N29" s="4"/>
      <c r="O29" s="4"/>
      <c r="P29" s="4"/>
      <c r="Q29" s="4"/>
      <c r="R29" s="4"/>
      <c r="S29" s="4"/>
      <c r="T29" s="4"/>
      <c r="U29" s="4"/>
      <c r="V29" s="4"/>
      <c r="W29" s="4"/>
      <c r="X29" s="4"/>
    </row>
    <row r="30" spans="1:24" ht="12.75" customHeight="1" x14ac:dyDescent="0.2">
      <c r="A30" s="342"/>
      <c r="B30" s="358" t="str">
        <f>'P-VRIO'!B22</f>
        <v>Promjene u obujmu imovine (šifre P016+P023)</v>
      </c>
      <c r="C30" s="351"/>
      <c r="D30" s="351"/>
      <c r="E30" s="351"/>
      <c r="F30" s="352"/>
      <c r="G30" s="189" t="str">
        <f>'P-VRIO'!C22</f>
        <v>91512</v>
      </c>
      <c r="H30" s="218">
        <f>'P-VRIO'!D22</f>
        <v>0</v>
      </c>
      <c r="I30" s="219">
        <f>'P-VRIO'!E22</f>
        <v>0</v>
      </c>
      <c r="J30" s="4"/>
      <c r="K30" s="4"/>
      <c r="L30" s="4"/>
      <c r="M30" s="4"/>
      <c r="N30" s="4"/>
      <c r="O30" s="4"/>
      <c r="P30" s="4"/>
      <c r="Q30" s="4"/>
      <c r="R30" s="4"/>
      <c r="S30" s="4"/>
      <c r="T30" s="4"/>
      <c r="U30" s="4"/>
      <c r="V30" s="4"/>
      <c r="W30" s="4"/>
      <c r="X30" s="4"/>
    </row>
    <row r="31" spans="1:24" ht="12.75" customHeight="1" x14ac:dyDescent="0.2">
      <c r="A31" s="342"/>
      <c r="B31" s="358" t="str">
        <f>'P-VRIO'!B38</f>
        <v>Promjene u vrijednosti (revalorizacija) i obujmu obveza (šifre 91521+91522)</v>
      </c>
      <c r="C31" s="351"/>
      <c r="D31" s="351"/>
      <c r="E31" s="351"/>
      <c r="F31" s="352"/>
      <c r="G31" s="189" t="str">
        <f>'P-VRIO'!C38</f>
        <v>9152</v>
      </c>
      <c r="H31" s="218">
        <f>'P-VRIO'!D38</f>
        <v>0</v>
      </c>
      <c r="I31" s="219">
        <f>'P-VRIO'!E38</f>
        <v>0</v>
      </c>
      <c r="J31" s="4"/>
      <c r="K31" s="4"/>
      <c r="L31" s="4"/>
      <c r="M31" s="4"/>
      <c r="N31" s="4"/>
      <c r="O31" s="4"/>
      <c r="P31" s="4"/>
      <c r="Q31" s="4"/>
      <c r="R31" s="4"/>
      <c r="S31" s="4"/>
      <c r="T31" s="4"/>
      <c r="U31" s="4"/>
      <c r="V31" s="4"/>
      <c r="W31" s="4"/>
      <c r="X31" s="4"/>
    </row>
    <row r="32" spans="1:24" ht="12.75" customHeight="1" x14ac:dyDescent="0.2">
      <c r="A32" s="343"/>
      <c r="B32" s="359" t="str">
        <f>'P-VRIO'!B44</f>
        <v>Promjene u obujmu obveza (šifre P035 do P038)</v>
      </c>
      <c r="C32" s="354"/>
      <c r="D32" s="354"/>
      <c r="E32" s="354"/>
      <c r="F32" s="355"/>
      <c r="G32" s="190" t="str">
        <f>'P-VRIO'!C44</f>
        <v>91522</v>
      </c>
      <c r="H32" s="222">
        <f>'P-VRIO'!D44</f>
        <v>0</v>
      </c>
      <c r="I32" s="223">
        <f>'P-VRIO'!E44</f>
        <v>0</v>
      </c>
      <c r="J32" s="4"/>
      <c r="K32" s="4"/>
      <c r="L32" s="4"/>
      <c r="M32" s="4"/>
      <c r="N32" s="4"/>
      <c r="O32" s="4"/>
      <c r="P32" s="4"/>
      <c r="Q32" s="4"/>
      <c r="R32" s="4"/>
      <c r="S32" s="4"/>
      <c r="T32" s="4"/>
      <c r="U32" s="4"/>
      <c r="V32" s="4"/>
      <c r="W32" s="4"/>
      <c r="X32" s="4"/>
    </row>
    <row r="33" spans="1:24" ht="12.75" customHeight="1" x14ac:dyDescent="0.2">
      <c r="A33" s="341" t="s">
        <v>45</v>
      </c>
      <c r="B33" s="347" t="str">
        <f>OBVEZE!B5</f>
        <v>Stanje obveza 1. siječnja (=stanju obveza iz Izvještaja o obvezama na 31. prosinca prethodne godine)</v>
      </c>
      <c r="C33" s="348"/>
      <c r="D33" s="348"/>
      <c r="E33" s="348"/>
      <c r="F33" s="349"/>
      <c r="G33" s="188" t="str">
        <f>OBVEZE!C5</f>
        <v>V001</v>
      </c>
      <c r="H33" s="224" t="s">
        <v>54</v>
      </c>
      <c r="I33" s="225">
        <f>OBVEZE!D5</f>
        <v>933920.96</v>
      </c>
      <c r="J33" s="4"/>
      <c r="K33" s="4"/>
      <c r="L33" s="4"/>
      <c r="M33" s="4"/>
      <c r="N33" s="4"/>
      <c r="O33" s="4"/>
      <c r="P33" s="4"/>
      <c r="Q33" s="4"/>
      <c r="R33" s="4"/>
      <c r="S33" s="4"/>
      <c r="T33" s="4"/>
      <c r="U33" s="4"/>
      <c r="V33" s="4"/>
      <c r="W33" s="4"/>
      <c r="X33" s="4"/>
    </row>
    <row r="34" spans="1:24" ht="12.75" customHeight="1" x14ac:dyDescent="0.2">
      <c r="A34" s="342"/>
      <c r="B34" s="350" t="str">
        <f>OBVEZE!B42</f>
        <v>Stanje obveza na kraju izvještajnog razdoblja (šifre V001+V002-V004) i (šifre V007+V009)</v>
      </c>
      <c r="C34" s="351"/>
      <c r="D34" s="351"/>
      <c r="E34" s="351"/>
      <c r="F34" s="352"/>
      <c r="G34" s="189" t="str">
        <f>OBVEZE!C42</f>
        <v>V006</v>
      </c>
      <c r="H34" s="218" t="s">
        <v>54</v>
      </c>
      <c r="I34" s="219">
        <f>OBVEZE!D42</f>
        <v>860081.71999999951</v>
      </c>
      <c r="J34" s="4"/>
      <c r="K34" s="4"/>
      <c r="L34" s="4"/>
      <c r="M34" s="4"/>
      <c r="N34" s="4"/>
      <c r="O34" s="4"/>
      <c r="P34" s="4"/>
      <c r="Q34" s="4"/>
      <c r="R34" s="4"/>
      <c r="S34" s="4"/>
      <c r="T34" s="4"/>
      <c r="U34" s="4"/>
      <c r="V34" s="4"/>
      <c r="W34" s="4"/>
      <c r="X34" s="4"/>
    </row>
    <row r="35" spans="1:24" ht="12.75" customHeight="1" x14ac:dyDescent="0.2">
      <c r="A35" s="342"/>
      <c r="B35" s="350" t="str">
        <f>OBVEZE!B43</f>
        <v>Stanje dospjelih obveza na kraju izvještajnog razdoblja (šifre V008+D23+D24 + 'D dio 25,26')</v>
      </c>
      <c r="C35" s="351"/>
      <c r="D35" s="351"/>
      <c r="E35" s="351"/>
      <c r="F35" s="352"/>
      <c r="G35" s="189" t="str">
        <f>OBVEZE!C43</f>
        <v>V007</v>
      </c>
      <c r="H35" s="218" t="s">
        <v>54</v>
      </c>
      <c r="I35" s="219">
        <f>OBVEZE!D43</f>
        <v>0</v>
      </c>
      <c r="J35" s="4"/>
      <c r="K35" s="4"/>
      <c r="L35" s="4"/>
      <c r="M35" s="4"/>
      <c r="N35" s="4"/>
      <c r="O35" s="4"/>
      <c r="P35" s="4"/>
      <c r="Q35" s="4"/>
      <c r="R35" s="4"/>
      <c r="S35" s="4"/>
      <c r="T35" s="4"/>
      <c r="U35" s="4"/>
      <c r="V35" s="4"/>
      <c r="W35" s="4"/>
      <c r="X35" s="4"/>
    </row>
    <row r="36" spans="1:24" ht="12.75" customHeight="1" x14ac:dyDescent="0.2">
      <c r="A36" s="343"/>
      <c r="B36" s="353" t="str">
        <f>OBVEZE!B101</f>
        <v>Stanje nedospjelih obveza na kraju izvještajnog razdoblja (šifre V010 + ND23 + ND24 + 'ND dio 25,26')</v>
      </c>
      <c r="C36" s="354"/>
      <c r="D36" s="354"/>
      <c r="E36" s="354"/>
      <c r="F36" s="355"/>
      <c r="G36" s="190" t="str">
        <f>OBVEZE!C101</f>
        <v>V009</v>
      </c>
      <c r="H36" s="222" t="s">
        <v>54</v>
      </c>
      <c r="I36" s="223">
        <f>OBVEZE!D101</f>
        <v>860081.72</v>
      </c>
      <c r="J36" s="4"/>
      <c r="K36" s="4"/>
      <c r="L36" s="4"/>
      <c r="M36" s="4"/>
      <c r="N36" s="4"/>
      <c r="O36" s="4"/>
      <c r="P36" s="4"/>
      <c r="Q36" s="4"/>
      <c r="R36" s="4"/>
      <c r="S36" s="4"/>
      <c r="T36" s="4"/>
      <c r="U36" s="4"/>
      <c r="V36" s="4"/>
      <c r="W36" s="4"/>
      <c r="X36" s="4"/>
    </row>
    <row r="37" spans="1:24" ht="14.25" customHeight="1" x14ac:dyDescent="0.2">
      <c r="A37" s="183"/>
      <c r="B37" s="184"/>
      <c r="C37" s="184"/>
      <c r="D37" s="184"/>
      <c r="E37" s="184"/>
      <c r="F37" s="184"/>
      <c r="G37" s="184"/>
      <c r="H37" s="185"/>
      <c r="I37" s="185"/>
      <c r="J37" s="4"/>
      <c r="K37" s="4"/>
      <c r="L37" s="4"/>
      <c r="M37" s="4"/>
      <c r="N37" s="4"/>
      <c r="O37" s="4"/>
      <c r="P37" s="4"/>
      <c r="Q37" s="4"/>
      <c r="R37" s="4"/>
      <c r="S37" s="4"/>
      <c r="T37" s="4"/>
      <c r="U37" s="4"/>
      <c r="V37" s="4"/>
      <c r="W37" s="4"/>
      <c r="X37" s="4"/>
    </row>
    <row r="38" spans="1:24" ht="14.25" customHeight="1" x14ac:dyDescent="0.2">
      <c r="A38" s="186"/>
      <c r="B38" s="186"/>
      <c r="C38" s="186"/>
      <c r="D38" s="186"/>
      <c r="E38" s="186"/>
      <c r="F38" s="186"/>
      <c r="G38" s="186"/>
      <c r="H38" s="187"/>
      <c r="I38" s="187"/>
      <c r="J38" s="4"/>
      <c r="K38" s="4"/>
      <c r="L38" s="4"/>
      <c r="M38" s="4"/>
      <c r="N38" s="4"/>
      <c r="O38" s="4"/>
      <c r="P38" s="4"/>
      <c r="Q38" s="4"/>
      <c r="R38" s="4"/>
      <c r="S38" s="4"/>
      <c r="T38" s="4"/>
      <c r="U38" s="4"/>
      <c r="V38" s="4"/>
      <c r="W38" s="4"/>
      <c r="X38" s="4"/>
    </row>
    <row r="39" spans="1:24" ht="33.75" customHeight="1" x14ac:dyDescent="0.2">
      <c r="A39" s="186"/>
      <c r="B39" s="186"/>
      <c r="C39" s="186"/>
      <c r="D39" s="186"/>
      <c r="E39" s="186"/>
      <c r="F39" s="186"/>
      <c r="G39" s="186"/>
      <c r="H39" s="356" t="s">
        <v>55</v>
      </c>
      <c r="I39" s="356"/>
      <c r="J39" s="4"/>
      <c r="K39" s="4"/>
      <c r="L39" s="4"/>
      <c r="M39" s="4"/>
      <c r="N39" s="4"/>
      <c r="O39" s="4"/>
      <c r="P39" s="4"/>
      <c r="Q39" s="4"/>
      <c r="R39" s="4"/>
      <c r="S39" s="4"/>
      <c r="T39" s="4"/>
      <c r="U39" s="4"/>
      <c r="V39" s="4"/>
      <c r="W39" s="4"/>
      <c r="X39" s="4"/>
    </row>
    <row r="40" spans="1:24" ht="12.75" customHeight="1" x14ac:dyDescent="0.2">
      <c r="A40" s="186"/>
      <c r="B40" s="186"/>
      <c r="C40" s="186"/>
      <c r="D40" s="186"/>
      <c r="E40" s="186"/>
      <c r="F40" s="186"/>
      <c r="G40" s="186"/>
      <c r="H40" s="309"/>
      <c r="I40" s="30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92lo4kIUShgvHNbPSkZcChdUcYPA6/rSpXQ8s/wkqAxMe0M8Azucd4TsKKAUYuoKhdd1zZ4FFv2qqKbQrjGmfQ==" saltValue="PhULf+Vk/4nMx2J80FQGHA==" spinCount="100000" sheet="1" objects="1" scenarios="1" selectLockedCells="1"/>
  <mergeCells count="39">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1:C1"/>
    <mergeCell ref="D1:F1"/>
    <mergeCell ref="G1:I1"/>
    <mergeCell ref="A2:I2"/>
    <mergeCell ref="A4:I4"/>
    <mergeCell ref="E7:E11"/>
    <mergeCell ref="F7:G7"/>
    <mergeCell ref="F10:G10"/>
    <mergeCell ref="F11:G11"/>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abSelected="1" zoomScaleNormal="100" workbookViewId="0">
      <pane ySplit="1" topLeftCell="A128" activePane="bottomLeft" state="frozen"/>
      <selection pane="bottomLeft" activeCell="E155" sqref="E155"/>
    </sheetView>
  </sheetViews>
  <sheetFormatPr defaultColWidth="14.42578125" defaultRowHeight="15" customHeight="1" x14ac:dyDescent="0.2"/>
  <cols>
    <col min="1" max="1" width="12.7109375" style="234" customWidth="1"/>
    <col min="2" max="2" width="60.7109375" style="284" customWidth="1"/>
    <col min="3" max="3" width="12.7109375" style="234" customWidth="1"/>
    <col min="4" max="5" width="14.7109375" style="86" customWidth="1"/>
    <col min="6" max="6" width="8.7109375" style="86" customWidth="1"/>
    <col min="7" max="9" width="14.42578125" style="77" customWidth="1"/>
    <col min="10" max="16384" width="14.42578125" style="77"/>
  </cols>
  <sheetData>
    <row r="1" spans="1:25" s="59" customFormat="1" ht="15" customHeight="1" x14ac:dyDescent="0.2">
      <c r="A1" s="369" t="s">
        <v>56</v>
      </c>
      <c r="B1" s="370"/>
      <c r="C1" s="364" t="s">
        <v>57</v>
      </c>
      <c r="D1" s="365"/>
      <c r="E1" s="365"/>
      <c r="F1" s="366"/>
    </row>
    <row r="2" spans="1:25" s="272" customFormat="1" ht="50.1" customHeight="1" x14ac:dyDescent="0.2">
      <c r="A2" s="367" t="s">
        <v>58</v>
      </c>
      <c r="B2" s="368"/>
      <c r="C2" s="368"/>
      <c r="D2" s="368"/>
      <c r="E2" s="368"/>
      <c r="F2" s="368"/>
    </row>
    <row r="3" spans="1:25" s="269" customFormat="1" ht="48" x14ac:dyDescent="0.2">
      <c r="A3" s="201" t="s">
        <v>59</v>
      </c>
      <c r="B3" s="203" t="s">
        <v>49</v>
      </c>
      <c r="C3" s="202" t="s">
        <v>50</v>
      </c>
      <c r="D3" s="203" t="s">
        <v>60</v>
      </c>
      <c r="E3" s="203" t="s">
        <v>61</v>
      </c>
      <c r="F3" s="82" t="s">
        <v>62</v>
      </c>
    </row>
    <row r="4" spans="1:25" s="271" customFormat="1" ht="12" customHeight="1" x14ac:dyDescent="0.2">
      <c r="A4" s="195">
        <v>1</v>
      </c>
      <c r="B4" s="196">
        <v>2</v>
      </c>
      <c r="C4" s="197" t="s">
        <v>63</v>
      </c>
      <c r="D4" s="198">
        <v>4</v>
      </c>
      <c r="E4" s="198">
        <v>5</v>
      </c>
      <c r="F4" s="199">
        <v>6</v>
      </c>
      <c r="G4" s="270"/>
      <c r="H4" s="270"/>
      <c r="I4" s="270"/>
      <c r="J4" s="270"/>
      <c r="K4" s="270"/>
      <c r="L4" s="270"/>
      <c r="M4" s="270"/>
      <c r="N4" s="270"/>
      <c r="O4" s="270"/>
      <c r="P4" s="270"/>
      <c r="Q4" s="270"/>
      <c r="R4" s="270"/>
      <c r="S4" s="270"/>
      <c r="T4" s="270"/>
      <c r="U4" s="270"/>
      <c r="V4" s="270"/>
      <c r="W4" s="270"/>
      <c r="X4" s="270"/>
      <c r="Y4" s="270"/>
    </row>
    <row r="5" spans="1:25" ht="20.100000000000001" customHeight="1" x14ac:dyDescent="0.2">
      <c r="A5" s="371" t="s">
        <v>64</v>
      </c>
      <c r="B5" s="372"/>
      <c r="C5" s="261"/>
      <c r="D5" s="88"/>
      <c r="E5" s="88"/>
      <c r="F5" s="72"/>
    </row>
    <row r="6" spans="1:25" ht="12.75" customHeight="1" x14ac:dyDescent="0.2">
      <c r="A6" s="61">
        <v>6</v>
      </c>
      <c r="B6" s="95" t="s">
        <v>65</v>
      </c>
      <c r="C6" s="62" t="s">
        <v>66</v>
      </c>
      <c r="D6" s="63">
        <f>D7+D44+D50+D82+D106+D124+D133+D139</f>
        <v>2233600</v>
      </c>
      <c r="E6" s="63">
        <f>E7+E44+E50+E82+E106+E124+E133+E139</f>
        <v>1899029.31</v>
      </c>
      <c r="F6" s="64">
        <f t="shared" ref="F6:F130" si="0">IF(D6&lt;&gt;0,IF(E6/D6&gt;=100,"&gt;&gt;100",E6/D6*100),"-")</f>
        <v>85.02101137177651</v>
      </c>
    </row>
    <row r="7" spans="1:25" ht="12.75" customHeight="1" x14ac:dyDescent="0.2">
      <c r="A7" s="61">
        <v>61</v>
      </c>
      <c r="B7" s="95" t="s">
        <v>67</v>
      </c>
      <c r="C7" s="62" t="s">
        <v>68</v>
      </c>
      <c r="D7" s="63">
        <f t="shared" ref="D7:E7" si="1">D8+D17+D23+D29+D37+D40</f>
        <v>0</v>
      </c>
      <c r="E7" s="63">
        <f t="shared" si="1"/>
        <v>0</v>
      </c>
      <c r="F7" s="64" t="str">
        <f t="shared" si="0"/>
        <v>-</v>
      </c>
    </row>
    <row r="8" spans="1:25" ht="12.75" customHeight="1" x14ac:dyDescent="0.2">
      <c r="A8" s="61">
        <v>611</v>
      </c>
      <c r="B8" s="95" t="s">
        <v>69</v>
      </c>
      <c r="C8" s="62" t="s">
        <v>70</v>
      </c>
      <c r="D8" s="63">
        <f t="shared" ref="D8:E8" si="2">SUM(D9:D14)-D15-D16</f>
        <v>0</v>
      </c>
      <c r="E8" s="63">
        <f t="shared" si="2"/>
        <v>0</v>
      </c>
      <c r="F8" s="64" t="str">
        <f t="shared" si="0"/>
        <v>-</v>
      </c>
    </row>
    <row r="9" spans="1:25" ht="12.75" customHeight="1" x14ac:dyDescent="0.2">
      <c r="A9" s="61">
        <v>6111</v>
      </c>
      <c r="B9" s="95" t="s">
        <v>71</v>
      </c>
      <c r="C9" s="62" t="s">
        <v>72</v>
      </c>
      <c r="D9" s="292"/>
      <c r="E9" s="292"/>
      <c r="F9" s="64" t="str">
        <f t="shared" si="0"/>
        <v>-</v>
      </c>
    </row>
    <row r="10" spans="1:25" ht="12.75" customHeight="1" x14ac:dyDescent="0.2">
      <c r="A10" s="61">
        <v>6112</v>
      </c>
      <c r="B10" s="95" t="s">
        <v>73</v>
      </c>
      <c r="C10" s="62" t="s">
        <v>74</v>
      </c>
      <c r="D10" s="292"/>
      <c r="E10" s="292"/>
      <c r="F10" s="64" t="str">
        <f t="shared" si="0"/>
        <v>-</v>
      </c>
    </row>
    <row r="11" spans="1:25" ht="12.75" customHeight="1" x14ac:dyDescent="0.2">
      <c r="A11" s="61">
        <v>6113</v>
      </c>
      <c r="B11" s="95" t="s">
        <v>75</v>
      </c>
      <c r="C11" s="62" t="s">
        <v>76</v>
      </c>
      <c r="D11" s="292"/>
      <c r="E11" s="292"/>
      <c r="F11" s="64" t="str">
        <f t="shared" si="0"/>
        <v>-</v>
      </c>
    </row>
    <row r="12" spans="1:25" ht="12.75" customHeight="1" x14ac:dyDescent="0.2">
      <c r="A12" s="61">
        <v>6114</v>
      </c>
      <c r="B12" s="95" t="s">
        <v>77</v>
      </c>
      <c r="C12" s="62" t="s">
        <v>78</v>
      </c>
      <c r="D12" s="292"/>
      <c r="E12" s="292"/>
      <c r="F12" s="64" t="str">
        <f t="shared" si="0"/>
        <v>-</v>
      </c>
    </row>
    <row r="13" spans="1:25" ht="12.75" customHeight="1" x14ac:dyDescent="0.2">
      <c r="A13" s="61">
        <v>6115</v>
      </c>
      <c r="B13" s="95" t="s">
        <v>79</v>
      </c>
      <c r="C13" s="62" t="s">
        <v>80</v>
      </c>
      <c r="D13" s="292"/>
      <c r="E13" s="292"/>
      <c r="F13" s="64" t="str">
        <f t="shared" si="0"/>
        <v>-</v>
      </c>
    </row>
    <row r="14" spans="1:25" ht="12.75" customHeight="1" x14ac:dyDescent="0.2">
      <c r="A14" s="61">
        <v>6116</v>
      </c>
      <c r="B14" s="95" t="s">
        <v>81</v>
      </c>
      <c r="C14" s="62" t="s">
        <v>82</v>
      </c>
      <c r="D14" s="292"/>
      <c r="E14" s="292"/>
      <c r="F14" s="64" t="str">
        <f t="shared" si="0"/>
        <v>-</v>
      </c>
    </row>
    <row r="15" spans="1:25" ht="12.75" customHeight="1" x14ac:dyDescent="0.2">
      <c r="A15" s="61">
        <v>6117</v>
      </c>
      <c r="B15" s="95" t="s">
        <v>83</v>
      </c>
      <c r="C15" s="62" t="s">
        <v>84</v>
      </c>
      <c r="D15" s="292"/>
      <c r="E15" s="292"/>
      <c r="F15" s="64" t="str">
        <f t="shared" si="0"/>
        <v>-</v>
      </c>
    </row>
    <row r="16" spans="1:25" ht="12.75" customHeight="1" x14ac:dyDescent="0.2">
      <c r="A16" s="61">
        <v>6119</v>
      </c>
      <c r="B16" s="95" t="s">
        <v>85</v>
      </c>
      <c r="C16" s="62" t="s">
        <v>86</v>
      </c>
      <c r="D16" s="292"/>
      <c r="E16" s="292"/>
      <c r="F16" s="64" t="str">
        <f t="shared" si="0"/>
        <v>-</v>
      </c>
    </row>
    <row r="17" spans="1:6" ht="12.75" customHeight="1" x14ac:dyDescent="0.2">
      <c r="A17" s="61">
        <v>612</v>
      </c>
      <c r="B17" s="95" t="s">
        <v>87</v>
      </c>
      <c r="C17" s="62" t="s">
        <v>88</v>
      </c>
      <c r="D17" s="63">
        <f t="shared" ref="D17:E17" si="3">SUM(D18:D21)-D22</f>
        <v>0</v>
      </c>
      <c r="E17" s="63">
        <f t="shared" si="3"/>
        <v>0</v>
      </c>
      <c r="F17" s="64" t="str">
        <f t="shared" si="0"/>
        <v>-</v>
      </c>
    </row>
    <row r="18" spans="1:6" ht="12.75" customHeight="1" x14ac:dyDescent="0.2">
      <c r="A18" s="61">
        <v>6121</v>
      </c>
      <c r="B18" s="95" t="s">
        <v>89</v>
      </c>
      <c r="C18" s="62" t="s">
        <v>90</v>
      </c>
      <c r="D18" s="292"/>
      <c r="E18" s="292"/>
      <c r="F18" s="64" t="str">
        <f t="shared" si="0"/>
        <v>-</v>
      </c>
    </row>
    <row r="19" spans="1:6" ht="12.75" customHeight="1" x14ac:dyDescent="0.2">
      <c r="A19" s="61">
        <v>6122</v>
      </c>
      <c r="B19" s="95" t="s">
        <v>91</v>
      </c>
      <c r="C19" s="62" t="s">
        <v>92</v>
      </c>
      <c r="D19" s="292"/>
      <c r="E19" s="292"/>
      <c r="F19" s="64" t="str">
        <f t="shared" si="0"/>
        <v>-</v>
      </c>
    </row>
    <row r="20" spans="1:6" ht="12.75" customHeight="1" x14ac:dyDescent="0.2">
      <c r="A20" s="61">
        <v>6123</v>
      </c>
      <c r="B20" s="237" t="s">
        <v>93</v>
      </c>
      <c r="C20" s="62" t="s">
        <v>94</v>
      </c>
      <c r="D20" s="292"/>
      <c r="E20" s="292"/>
      <c r="F20" s="64" t="str">
        <f t="shared" si="0"/>
        <v>-</v>
      </c>
    </row>
    <row r="21" spans="1:6" ht="12.75" customHeight="1" x14ac:dyDescent="0.2">
      <c r="A21" s="61">
        <v>6124</v>
      </c>
      <c r="B21" s="95" t="s">
        <v>95</v>
      </c>
      <c r="C21" s="62" t="s">
        <v>96</v>
      </c>
      <c r="D21" s="292"/>
      <c r="E21" s="292"/>
      <c r="F21" s="64" t="str">
        <f t="shared" si="0"/>
        <v>-</v>
      </c>
    </row>
    <row r="22" spans="1:6" ht="12.75" customHeight="1" x14ac:dyDescent="0.2">
      <c r="A22" s="61">
        <v>6125</v>
      </c>
      <c r="B22" s="95" t="s">
        <v>97</v>
      </c>
      <c r="C22" s="62" t="s">
        <v>98</v>
      </c>
      <c r="D22" s="292"/>
      <c r="E22" s="292"/>
      <c r="F22" s="64" t="str">
        <f t="shared" si="0"/>
        <v>-</v>
      </c>
    </row>
    <row r="23" spans="1:6" ht="12.75" customHeight="1" x14ac:dyDescent="0.2">
      <c r="A23" s="61">
        <v>613</v>
      </c>
      <c r="B23" s="95" t="s">
        <v>99</v>
      </c>
      <c r="C23" s="62" t="s">
        <v>100</v>
      </c>
      <c r="D23" s="63">
        <f t="shared" ref="D23:E23" si="4">SUM(D24:D28)</f>
        <v>0</v>
      </c>
      <c r="E23" s="63">
        <f t="shared" si="4"/>
        <v>0</v>
      </c>
      <c r="F23" s="64" t="str">
        <f t="shared" si="0"/>
        <v>-</v>
      </c>
    </row>
    <row r="24" spans="1:6" ht="12.75" customHeight="1" x14ac:dyDescent="0.2">
      <c r="A24" s="61">
        <v>6131</v>
      </c>
      <c r="B24" s="95" t="s">
        <v>101</v>
      </c>
      <c r="C24" s="62" t="s">
        <v>102</v>
      </c>
      <c r="D24" s="292"/>
      <c r="E24" s="292"/>
      <c r="F24" s="64" t="str">
        <f t="shared" si="0"/>
        <v>-</v>
      </c>
    </row>
    <row r="25" spans="1:6" ht="12.75" customHeight="1" x14ac:dyDescent="0.2">
      <c r="A25" s="61">
        <v>6132</v>
      </c>
      <c r="B25" s="95" t="s">
        <v>103</v>
      </c>
      <c r="C25" s="62" t="s">
        <v>104</v>
      </c>
      <c r="D25" s="292"/>
      <c r="E25" s="292"/>
      <c r="F25" s="64" t="str">
        <f t="shared" si="0"/>
        <v>-</v>
      </c>
    </row>
    <row r="26" spans="1:6" ht="12.75" customHeight="1" x14ac:dyDescent="0.2">
      <c r="A26" s="61">
        <v>6133</v>
      </c>
      <c r="B26" s="95" t="s">
        <v>105</v>
      </c>
      <c r="C26" s="62" t="s">
        <v>106</v>
      </c>
      <c r="D26" s="292"/>
      <c r="E26" s="292"/>
      <c r="F26" s="64" t="str">
        <f t="shared" si="0"/>
        <v>-</v>
      </c>
    </row>
    <row r="27" spans="1:6" ht="12.75" customHeight="1" x14ac:dyDescent="0.2">
      <c r="A27" s="61">
        <v>6134</v>
      </c>
      <c r="B27" s="95" t="s">
        <v>107</v>
      </c>
      <c r="C27" s="62" t="s">
        <v>108</v>
      </c>
      <c r="D27" s="292"/>
      <c r="E27" s="292"/>
      <c r="F27" s="64" t="str">
        <f t="shared" si="0"/>
        <v>-</v>
      </c>
    </row>
    <row r="28" spans="1:6" ht="12.75" customHeight="1" x14ac:dyDescent="0.2">
      <c r="A28" s="61">
        <v>6135</v>
      </c>
      <c r="B28" s="95" t="s">
        <v>109</v>
      </c>
      <c r="C28" s="62" t="s">
        <v>110</v>
      </c>
      <c r="D28" s="292"/>
      <c r="E28" s="292"/>
      <c r="F28" s="64" t="str">
        <f t="shared" si="0"/>
        <v>-</v>
      </c>
    </row>
    <row r="29" spans="1:6" ht="12.75" customHeight="1" x14ac:dyDescent="0.2">
      <c r="A29" s="61">
        <v>614</v>
      </c>
      <c r="B29" s="95" t="s">
        <v>111</v>
      </c>
      <c r="C29" s="62" t="s">
        <v>112</v>
      </c>
      <c r="D29" s="63">
        <f t="shared" ref="D29:E29" si="5">SUM(D30:D36)</f>
        <v>0</v>
      </c>
      <c r="E29" s="63">
        <f t="shared" si="5"/>
        <v>0</v>
      </c>
      <c r="F29" s="64" t="str">
        <f t="shared" si="0"/>
        <v>-</v>
      </c>
    </row>
    <row r="30" spans="1:6" ht="12.75" customHeight="1" x14ac:dyDescent="0.2">
      <c r="A30" s="61">
        <v>6141</v>
      </c>
      <c r="B30" s="95" t="s">
        <v>113</v>
      </c>
      <c r="C30" s="62" t="s">
        <v>114</v>
      </c>
      <c r="D30" s="292"/>
      <c r="E30" s="292"/>
      <c r="F30" s="64" t="str">
        <f t="shared" si="0"/>
        <v>-</v>
      </c>
    </row>
    <row r="31" spans="1:6" ht="12.75" customHeight="1" x14ac:dyDescent="0.2">
      <c r="A31" s="61">
        <v>6142</v>
      </c>
      <c r="B31" s="95" t="s">
        <v>115</v>
      </c>
      <c r="C31" s="62" t="s">
        <v>116</v>
      </c>
      <c r="D31" s="292"/>
      <c r="E31" s="292"/>
      <c r="F31" s="64" t="str">
        <f t="shared" si="0"/>
        <v>-</v>
      </c>
    </row>
    <row r="32" spans="1:6" ht="12.75" customHeight="1" x14ac:dyDescent="0.2">
      <c r="A32" s="61">
        <v>6143</v>
      </c>
      <c r="B32" s="95" t="s">
        <v>117</v>
      </c>
      <c r="C32" s="62" t="s">
        <v>118</v>
      </c>
      <c r="D32" s="292"/>
      <c r="E32" s="292"/>
      <c r="F32" s="64" t="str">
        <f t="shared" si="0"/>
        <v>-</v>
      </c>
    </row>
    <row r="33" spans="1:6" ht="12.75" customHeight="1" x14ac:dyDescent="0.2">
      <c r="A33" s="61">
        <v>6145</v>
      </c>
      <c r="B33" s="95" t="s">
        <v>119</v>
      </c>
      <c r="C33" s="62" t="s">
        <v>120</v>
      </c>
      <c r="D33" s="292"/>
      <c r="E33" s="292"/>
      <c r="F33" s="64" t="str">
        <f t="shared" si="0"/>
        <v>-</v>
      </c>
    </row>
    <row r="34" spans="1:6" ht="12.75" customHeight="1" x14ac:dyDescent="0.2">
      <c r="A34" s="61">
        <v>6146</v>
      </c>
      <c r="B34" s="95" t="s">
        <v>121</v>
      </c>
      <c r="C34" s="62" t="s">
        <v>122</v>
      </c>
      <c r="D34" s="292"/>
      <c r="E34" s="292"/>
      <c r="F34" s="64" t="str">
        <f t="shared" si="0"/>
        <v>-</v>
      </c>
    </row>
    <row r="35" spans="1:6" ht="12.75" customHeight="1" x14ac:dyDescent="0.2">
      <c r="A35" s="61">
        <v>6147</v>
      </c>
      <c r="B35" s="95" t="s">
        <v>123</v>
      </c>
      <c r="C35" s="62" t="s">
        <v>124</v>
      </c>
      <c r="D35" s="292"/>
      <c r="E35" s="292"/>
      <c r="F35" s="64" t="str">
        <f t="shared" si="0"/>
        <v>-</v>
      </c>
    </row>
    <row r="36" spans="1:6" ht="12.75" customHeight="1" x14ac:dyDescent="0.2">
      <c r="A36" s="61">
        <v>6148</v>
      </c>
      <c r="B36" s="95" t="s">
        <v>125</v>
      </c>
      <c r="C36" s="62" t="s">
        <v>126</v>
      </c>
      <c r="D36" s="292"/>
      <c r="E36" s="292"/>
      <c r="F36" s="64" t="str">
        <f t="shared" si="0"/>
        <v>-</v>
      </c>
    </row>
    <row r="37" spans="1:6" ht="12.75" customHeight="1" x14ac:dyDescent="0.2">
      <c r="A37" s="61">
        <v>615</v>
      </c>
      <c r="B37" s="95" t="s">
        <v>127</v>
      </c>
      <c r="C37" s="62" t="s">
        <v>128</v>
      </c>
      <c r="D37" s="63">
        <f t="shared" ref="D37:E37" si="6">SUM(D38:D39)</f>
        <v>0</v>
      </c>
      <c r="E37" s="63">
        <f t="shared" si="6"/>
        <v>0</v>
      </c>
      <c r="F37" s="64" t="str">
        <f t="shared" si="0"/>
        <v>-</v>
      </c>
    </row>
    <row r="38" spans="1:6" ht="12.75" customHeight="1" x14ac:dyDescent="0.2">
      <c r="A38" s="61">
        <v>6151</v>
      </c>
      <c r="B38" s="95" t="s">
        <v>129</v>
      </c>
      <c r="C38" s="62" t="s">
        <v>130</v>
      </c>
      <c r="D38" s="292"/>
      <c r="E38" s="292"/>
      <c r="F38" s="64" t="str">
        <f t="shared" si="0"/>
        <v>-</v>
      </c>
    </row>
    <row r="39" spans="1:6" ht="12.75" customHeight="1" x14ac:dyDescent="0.2">
      <c r="A39" s="61">
        <v>6152</v>
      </c>
      <c r="B39" s="95" t="s">
        <v>131</v>
      </c>
      <c r="C39" s="62" t="s">
        <v>132</v>
      </c>
      <c r="D39" s="292"/>
      <c r="E39" s="292"/>
      <c r="F39" s="64" t="str">
        <f t="shared" si="0"/>
        <v>-</v>
      </c>
    </row>
    <row r="40" spans="1:6" ht="12.75" customHeight="1" x14ac:dyDescent="0.2">
      <c r="A40" s="61">
        <v>616</v>
      </c>
      <c r="B40" s="95" t="s">
        <v>133</v>
      </c>
      <c r="C40" s="62" t="s">
        <v>134</v>
      </c>
      <c r="D40" s="63">
        <f t="shared" ref="D40:E40" si="7">SUM(D41:D43)</f>
        <v>0</v>
      </c>
      <c r="E40" s="63">
        <f t="shared" si="7"/>
        <v>0</v>
      </c>
      <c r="F40" s="64" t="str">
        <f t="shared" si="0"/>
        <v>-</v>
      </c>
    </row>
    <row r="41" spans="1:6" ht="12.75" customHeight="1" x14ac:dyDescent="0.2">
      <c r="A41" s="61">
        <v>6161</v>
      </c>
      <c r="B41" s="95" t="s">
        <v>135</v>
      </c>
      <c r="C41" s="62" t="s">
        <v>136</v>
      </c>
      <c r="D41" s="292"/>
      <c r="E41" s="292"/>
      <c r="F41" s="64" t="str">
        <f t="shared" si="0"/>
        <v>-</v>
      </c>
    </row>
    <row r="42" spans="1:6" ht="12.75" customHeight="1" x14ac:dyDescent="0.2">
      <c r="A42" s="61">
        <v>6162</v>
      </c>
      <c r="B42" s="95" t="s">
        <v>137</v>
      </c>
      <c r="C42" s="62" t="s">
        <v>138</v>
      </c>
      <c r="D42" s="292"/>
      <c r="E42" s="292"/>
      <c r="F42" s="64" t="str">
        <f t="shared" si="0"/>
        <v>-</v>
      </c>
    </row>
    <row r="43" spans="1:6" ht="12.75" customHeight="1" x14ac:dyDescent="0.2">
      <c r="A43" s="61">
        <v>6163</v>
      </c>
      <c r="B43" s="95" t="s">
        <v>139</v>
      </c>
      <c r="C43" s="62" t="s">
        <v>140</v>
      </c>
      <c r="D43" s="292"/>
      <c r="E43" s="292"/>
      <c r="F43" s="64" t="str">
        <f t="shared" si="0"/>
        <v>-</v>
      </c>
    </row>
    <row r="44" spans="1:6" ht="12.75" customHeight="1" x14ac:dyDescent="0.2">
      <c r="A44" s="61">
        <v>62</v>
      </c>
      <c r="B44" s="95" t="s">
        <v>141</v>
      </c>
      <c r="C44" s="62" t="s">
        <v>142</v>
      </c>
      <c r="D44" s="63">
        <f t="shared" ref="D44:E44" si="8">D45+D48+D49</f>
        <v>0</v>
      </c>
      <c r="E44" s="63">
        <f t="shared" si="8"/>
        <v>0</v>
      </c>
      <c r="F44" s="64" t="str">
        <f t="shared" si="0"/>
        <v>-</v>
      </c>
    </row>
    <row r="45" spans="1:6" ht="12.75" customHeight="1" x14ac:dyDescent="0.2">
      <c r="A45" s="61">
        <v>621</v>
      </c>
      <c r="B45" s="95" t="s">
        <v>143</v>
      </c>
      <c r="C45" s="62" t="s">
        <v>144</v>
      </c>
      <c r="D45" s="63">
        <f t="shared" ref="D45:E45" si="9">SUM(D46:D47)</f>
        <v>0</v>
      </c>
      <c r="E45" s="63">
        <f t="shared" si="9"/>
        <v>0</v>
      </c>
      <c r="F45" s="64" t="str">
        <f t="shared" si="0"/>
        <v>-</v>
      </c>
    </row>
    <row r="46" spans="1:6" ht="12.75" customHeight="1" x14ac:dyDescent="0.2">
      <c r="A46" s="61">
        <v>6211</v>
      </c>
      <c r="B46" s="95" t="s">
        <v>145</v>
      </c>
      <c r="C46" s="62" t="s">
        <v>146</v>
      </c>
      <c r="D46" s="292"/>
      <c r="E46" s="292"/>
      <c r="F46" s="64" t="str">
        <f t="shared" si="0"/>
        <v>-</v>
      </c>
    </row>
    <row r="47" spans="1:6" ht="12.75" customHeight="1" x14ac:dyDescent="0.2">
      <c r="A47" s="61">
        <v>6212</v>
      </c>
      <c r="B47" s="95" t="s">
        <v>147</v>
      </c>
      <c r="C47" s="62" t="s">
        <v>148</v>
      </c>
      <c r="D47" s="292"/>
      <c r="E47" s="292"/>
      <c r="F47" s="64" t="str">
        <f t="shared" si="0"/>
        <v>-</v>
      </c>
    </row>
    <row r="48" spans="1:6" ht="12.75" customHeight="1" x14ac:dyDescent="0.2">
      <c r="A48" s="61">
        <v>622</v>
      </c>
      <c r="B48" s="95" t="s">
        <v>149</v>
      </c>
      <c r="C48" s="62" t="s">
        <v>150</v>
      </c>
      <c r="D48" s="292"/>
      <c r="E48" s="292"/>
      <c r="F48" s="64" t="str">
        <f t="shared" si="0"/>
        <v>-</v>
      </c>
    </row>
    <row r="49" spans="1:6" ht="12.75" customHeight="1" x14ac:dyDescent="0.2">
      <c r="A49" s="61">
        <v>623</v>
      </c>
      <c r="B49" s="95" t="s">
        <v>151</v>
      </c>
      <c r="C49" s="62" t="s">
        <v>152</v>
      </c>
      <c r="D49" s="292"/>
      <c r="E49" s="292"/>
      <c r="F49" s="64" t="str">
        <f t="shared" si="0"/>
        <v>-</v>
      </c>
    </row>
    <row r="50" spans="1:6" ht="24" x14ac:dyDescent="0.2">
      <c r="A50" s="61">
        <v>63</v>
      </c>
      <c r="B50" s="107" t="s">
        <v>153</v>
      </c>
      <c r="C50" s="62" t="s">
        <v>154</v>
      </c>
      <c r="D50" s="63">
        <f>D51+D54+D59+D62+D65+D68+D71+D74+D77</f>
        <v>0</v>
      </c>
      <c r="E50" s="67">
        <f>E51+E54+E59+E62+E65+E68+E71+E74+E77</f>
        <v>0</v>
      </c>
      <c r="F50" s="64" t="str">
        <f t="shared" si="0"/>
        <v>-</v>
      </c>
    </row>
    <row r="51" spans="1:6" ht="12.75" customHeight="1" x14ac:dyDescent="0.2">
      <c r="A51" s="61">
        <v>631</v>
      </c>
      <c r="B51" s="107" t="s">
        <v>155</v>
      </c>
      <c r="C51" s="62" t="s">
        <v>156</v>
      </c>
      <c r="D51" s="63">
        <f t="shared" ref="D51:E51" si="10">D52+D53</f>
        <v>0</v>
      </c>
      <c r="E51" s="63">
        <f t="shared" si="10"/>
        <v>0</v>
      </c>
      <c r="F51" s="64" t="str">
        <f t="shared" si="0"/>
        <v>-</v>
      </c>
    </row>
    <row r="52" spans="1:6" ht="12.75" customHeight="1" x14ac:dyDescent="0.2">
      <c r="A52" s="61">
        <v>6311</v>
      </c>
      <c r="B52" s="107" t="s">
        <v>157</v>
      </c>
      <c r="C52" s="62" t="s">
        <v>158</v>
      </c>
      <c r="D52" s="292"/>
      <c r="E52" s="292"/>
      <c r="F52" s="64" t="str">
        <f t="shared" si="0"/>
        <v>-</v>
      </c>
    </row>
    <row r="53" spans="1:6" ht="12.75" customHeight="1" x14ac:dyDescent="0.2">
      <c r="A53" s="61">
        <v>6312</v>
      </c>
      <c r="B53" s="107" t="s">
        <v>159</v>
      </c>
      <c r="C53" s="62" t="s">
        <v>160</v>
      </c>
      <c r="D53" s="292"/>
      <c r="E53" s="292"/>
      <c r="F53" s="64" t="str">
        <f t="shared" si="0"/>
        <v>-</v>
      </c>
    </row>
    <row r="54" spans="1:6" ht="24" x14ac:dyDescent="0.2">
      <c r="A54" s="61">
        <v>632</v>
      </c>
      <c r="B54" s="107" t="s">
        <v>161</v>
      </c>
      <c r="C54" s="62" t="s">
        <v>162</v>
      </c>
      <c r="D54" s="63">
        <f t="shared" ref="D54:E54" si="11">SUM(D55:D58)</f>
        <v>0</v>
      </c>
      <c r="E54" s="63">
        <f t="shared" si="11"/>
        <v>0</v>
      </c>
      <c r="F54" s="64" t="str">
        <f t="shared" si="0"/>
        <v>-</v>
      </c>
    </row>
    <row r="55" spans="1:6" ht="12.75" customHeight="1" x14ac:dyDescent="0.2">
      <c r="A55" s="61">
        <v>6321</v>
      </c>
      <c r="B55" s="107" t="s">
        <v>163</v>
      </c>
      <c r="C55" s="62" t="s">
        <v>164</v>
      </c>
      <c r="D55" s="292"/>
      <c r="E55" s="292"/>
      <c r="F55" s="64" t="str">
        <f t="shared" si="0"/>
        <v>-</v>
      </c>
    </row>
    <row r="56" spans="1:6" ht="12.75" customHeight="1" x14ac:dyDescent="0.2">
      <c r="A56" s="61">
        <v>6322</v>
      </c>
      <c r="B56" s="107" t="s">
        <v>165</v>
      </c>
      <c r="C56" s="62" t="s">
        <v>166</v>
      </c>
      <c r="D56" s="292"/>
      <c r="E56" s="292"/>
      <c r="F56" s="64" t="str">
        <f t="shared" si="0"/>
        <v>-</v>
      </c>
    </row>
    <row r="57" spans="1:6" ht="12.75" customHeight="1" x14ac:dyDescent="0.2">
      <c r="A57" s="61">
        <v>6323</v>
      </c>
      <c r="B57" s="107" t="s">
        <v>167</v>
      </c>
      <c r="C57" s="62" t="s">
        <v>168</v>
      </c>
      <c r="D57" s="292"/>
      <c r="E57" s="292"/>
      <c r="F57" s="64" t="str">
        <f t="shared" si="0"/>
        <v>-</v>
      </c>
    </row>
    <row r="58" spans="1:6" ht="12.75" customHeight="1" x14ac:dyDescent="0.2">
      <c r="A58" s="61">
        <v>6324</v>
      </c>
      <c r="B58" s="107" t="s">
        <v>169</v>
      </c>
      <c r="C58" s="62" t="s">
        <v>170</v>
      </c>
      <c r="D58" s="292"/>
      <c r="E58" s="292"/>
      <c r="F58" s="64" t="str">
        <f t="shared" si="0"/>
        <v>-</v>
      </c>
    </row>
    <row r="59" spans="1:6" ht="24" x14ac:dyDescent="0.2">
      <c r="A59" s="61">
        <v>633</v>
      </c>
      <c r="B59" s="107" t="s">
        <v>171</v>
      </c>
      <c r="C59" s="62" t="s">
        <v>172</v>
      </c>
      <c r="D59" s="63">
        <f t="shared" ref="D59:E59" si="12">SUM(D60:D61)</f>
        <v>0</v>
      </c>
      <c r="E59" s="63">
        <f t="shared" si="12"/>
        <v>0</v>
      </c>
      <c r="F59" s="64" t="str">
        <f t="shared" si="0"/>
        <v>-</v>
      </c>
    </row>
    <row r="60" spans="1:6" ht="24" x14ac:dyDescent="0.2">
      <c r="A60" s="61">
        <v>6331</v>
      </c>
      <c r="B60" s="107" t="s">
        <v>173</v>
      </c>
      <c r="C60" s="62" t="s">
        <v>174</v>
      </c>
      <c r="D60" s="292"/>
      <c r="E60" s="292"/>
      <c r="F60" s="64" t="str">
        <f t="shared" si="0"/>
        <v>-</v>
      </c>
    </row>
    <row r="61" spans="1:6" ht="24" x14ac:dyDescent="0.2">
      <c r="A61" s="61">
        <v>6332</v>
      </c>
      <c r="B61" s="107" t="s">
        <v>175</v>
      </c>
      <c r="C61" s="62" t="s">
        <v>176</v>
      </c>
      <c r="D61" s="292"/>
      <c r="E61" s="292"/>
      <c r="F61" s="64" t="str">
        <f t="shared" si="0"/>
        <v>-</v>
      </c>
    </row>
    <row r="62" spans="1:6" ht="12.75" customHeight="1" x14ac:dyDescent="0.2">
      <c r="A62" s="61">
        <v>634</v>
      </c>
      <c r="B62" s="95" t="s">
        <v>177</v>
      </c>
      <c r="C62" s="62" t="s">
        <v>178</v>
      </c>
      <c r="D62" s="63">
        <f t="shared" ref="D62:E62" si="13">SUM(D63:D64)</f>
        <v>0</v>
      </c>
      <c r="E62" s="63">
        <f t="shared" si="13"/>
        <v>0</v>
      </c>
      <c r="F62" s="64" t="str">
        <f t="shared" si="0"/>
        <v>-</v>
      </c>
    </row>
    <row r="63" spans="1:6" ht="12.75" customHeight="1" x14ac:dyDescent="0.2">
      <c r="A63" s="61">
        <v>6341</v>
      </c>
      <c r="B63" s="95" t="s">
        <v>179</v>
      </c>
      <c r="C63" s="62" t="s">
        <v>180</v>
      </c>
      <c r="D63" s="292"/>
      <c r="E63" s="292"/>
      <c r="F63" s="64" t="str">
        <f t="shared" si="0"/>
        <v>-</v>
      </c>
    </row>
    <row r="64" spans="1:6" ht="12.75" customHeight="1" x14ac:dyDescent="0.2">
      <c r="A64" s="61">
        <v>6342</v>
      </c>
      <c r="B64" s="95" t="s">
        <v>181</v>
      </c>
      <c r="C64" s="62" t="s">
        <v>182</v>
      </c>
      <c r="D64" s="292"/>
      <c r="E64" s="292"/>
      <c r="F64" s="64" t="str">
        <f t="shared" si="0"/>
        <v>-</v>
      </c>
    </row>
    <row r="65" spans="1:6" ht="12.75" customHeight="1" x14ac:dyDescent="0.2">
      <c r="A65" s="61">
        <v>635</v>
      </c>
      <c r="B65" s="95" t="s">
        <v>183</v>
      </c>
      <c r="C65" s="62" t="s">
        <v>184</v>
      </c>
      <c r="D65" s="63">
        <f t="shared" ref="D65:E65" si="14">SUM(D66:D67)</f>
        <v>0</v>
      </c>
      <c r="E65" s="63">
        <f t="shared" si="14"/>
        <v>0</v>
      </c>
      <c r="F65" s="64" t="str">
        <f t="shared" si="0"/>
        <v>-</v>
      </c>
    </row>
    <row r="66" spans="1:6" ht="12.75" customHeight="1" x14ac:dyDescent="0.2">
      <c r="A66" s="61">
        <v>6351</v>
      </c>
      <c r="B66" s="95" t="s">
        <v>185</v>
      </c>
      <c r="C66" s="62" t="s">
        <v>186</v>
      </c>
      <c r="D66" s="292"/>
      <c r="E66" s="292"/>
      <c r="F66" s="64" t="str">
        <f t="shared" si="0"/>
        <v>-</v>
      </c>
    </row>
    <row r="67" spans="1:6" ht="12.75" customHeight="1" x14ac:dyDescent="0.2">
      <c r="A67" s="61">
        <v>6352</v>
      </c>
      <c r="B67" s="95" t="s">
        <v>187</v>
      </c>
      <c r="C67" s="62" t="s">
        <v>188</v>
      </c>
      <c r="D67" s="292"/>
      <c r="E67" s="292"/>
      <c r="F67" s="64" t="str">
        <f t="shared" si="0"/>
        <v>-</v>
      </c>
    </row>
    <row r="68" spans="1:6" ht="24" x14ac:dyDescent="0.2">
      <c r="A68" s="61" t="s">
        <v>189</v>
      </c>
      <c r="B68" s="237" t="s">
        <v>190</v>
      </c>
      <c r="C68" s="62" t="s">
        <v>189</v>
      </c>
      <c r="D68" s="63">
        <f t="shared" ref="D68:E68" si="15">SUM(D69:D70)</f>
        <v>0</v>
      </c>
      <c r="E68" s="63">
        <f t="shared" si="15"/>
        <v>0</v>
      </c>
      <c r="F68" s="64" t="str">
        <f t="shared" si="0"/>
        <v>-</v>
      </c>
    </row>
    <row r="69" spans="1:6" ht="12.75" customHeight="1" x14ac:dyDescent="0.2">
      <c r="A69" s="61" t="s">
        <v>191</v>
      </c>
      <c r="B69" s="95" t="s">
        <v>192</v>
      </c>
      <c r="C69" s="62" t="s">
        <v>191</v>
      </c>
      <c r="D69" s="292"/>
      <c r="E69" s="292"/>
      <c r="F69" s="64" t="str">
        <f t="shared" si="0"/>
        <v>-</v>
      </c>
    </row>
    <row r="70" spans="1:6" ht="24" x14ac:dyDescent="0.2">
      <c r="A70" s="61" t="s">
        <v>193</v>
      </c>
      <c r="B70" s="95" t="s">
        <v>194</v>
      </c>
      <c r="C70" s="62" t="s">
        <v>193</v>
      </c>
      <c r="D70" s="292"/>
      <c r="E70" s="292"/>
      <c r="F70" s="64" t="str">
        <f t="shared" si="0"/>
        <v>-</v>
      </c>
    </row>
    <row r="71" spans="1:6" ht="24" x14ac:dyDescent="0.2">
      <c r="A71" s="65" t="s">
        <v>195</v>
      </c>
      <c r="B71" s="105" t="s">
        <v>196</v>
      </c>
      <c r="C71" s="66" t="s">
        <v>195</v>
      </c>
      <c r="D71" s="67">
        <f t="shared" ref="D71:E71" si="16">SUM(D72:D73)</f>
        <v>0</v>
      </c>
      <c r="E71" s="67">
        <f t="shared" si="16"/>
        <v>0</v>
      </c>
      <c r="F71" s="64" t="str">
        <f t="shared" si="0"/>
        <v>-</v>
      </c>
    </row>
    <row r="72" spans="1:6" ht="12.75" customHeight="1" x14ac:dyDescent="0.2">
      <c r="A72" s="65" t="s">
        <v>197</v>
      </c>
      <c r="B72" s="105" t="s">
        <v>198</v>
      </c>
      <c r="C72" s="66" t="s">
        <v>197</v>
      </c>
      <c r="D72" s="292"/>
      <c r="E72" s="292"/>
      <c r="F72" s="64" t="str">
        <f t="shared" si="0"/>
        <v>-</v>
      </c>
    </row>
    <row r="73" spans="1:6" ht="12.75" customHeight="1" x14ac:dyDescent="0.2">
      <c r="A73" s="65" t="s">
        <v>199</v>
      </c>
      <c r="B73" s="105" t="s">
        <v>200</v>
      </c>
      <c r="C73" s="66" t="s">
        <v>199</v>
      </c>
      <c r="D73" s="292"/>
      <c r="E73" s="292"/>
      <c r="F73" s="64" t="str">
        <f t="shared" si="0"/>
        <v>-</v>
      </c>
    </row>
    <row r="74" spans="1:6" ht="12.75" customHeight="1" x14ac:dyDescent="0.2">
      <c r="A74" s="61" t="s">
        <v>201</v>
      </c>
      <c r="B74" s="95" t="s">
        <v>202</v>
      </c>
      <c r="C74" s="62" t="s">
        <v>201</v>
      </c>
      <c r="D74" s="63">
        <f t="shared" ref="D74:E74" si="17">SUM(D75:D76)</f>
        <v>0</v>
      </c>
      <c r="E74" s="63">
        <f t="shared" si="17"/>
        <v>0</v>
      </c>
      <c r="F74" s="64" t="str">
        <f t="shared" si="0"/>
        <v>-</v>
      </c>
    </row>
    <row r="75" spans="1:6" ht="12.75" customHeight="1" x14ac:dyDescent="0.2">
      <c r="A75" s="61" t="s">
        <v>203</v>
      </c>
      <c r="B75" s="95" t="s">
        <v>204</v>
      </c>
      <c r="C75" s="62" t="s">
        <v>203</v>
      </c>
      <c r="D75" s="292"/>
      <c r="E75" s="292"/>
      <c r="F75" s="64" t="str">
        <f t="shared" si="0"/>
        <v>-</v>
      </c>
    </row>
    <row r="76" spans="1:6" ht="12.75" customHeight="1" x14ac:dyDescent="0.2">
      <c r="A76" s="61" t="s">
        <v>205</v>
      </c>
      <c r="B76" s="95" t="s">
        <v>206</v>
      </c>
      <c r="C76" s="62" t="s">
        <v>205</v>
      </c>
      <c r="D76" s="292"/>
      <c r="E76" s="292"/>
      <c r="F76" s="64" t="str">
        <f t="shared" si="0"/>
        <v>-</v>
      </c>
    </row>
    <row r="77" spans="1:6" ht="24" x14ac:dyDescent="0.2">
      <c r="A77" s="61" t="s">
        <v>207</v>
      </c>
      <c r="B77" s="95" t="s">
        <v>208</v>
      </c>
      <c r="C77" s="62" t="s">
        <v>207</v>
      </c>
      <c r="D77" s="63">
        <f t="shared" ref="D77:E77" si="18">SUM(D78:D81)</f>
        <v>0</v>
      </c>
      <c r="E77" s="63">
        <f t="shared" si="18"/>
        <v>0</v>
      </c>
      <c r="F77" s="64" t="str">
        <f t="shared" si="0"/>
        <v>-</v>
      </c>
    </row>
    <row r="78" spans="1:6" ht="12.75" customHeight="1" x14ac:dyDescent="0.2">
      <c r="A78" s="61">
        <v>6391</v>
      </c>
      <c r="B78" s="95" t="s">
        <v>209</v>
      </c>
      <c r="C78" s="62" t="s">
        <v>210</v>
      </c>
      <c r="D78" s="292"/>
      <c r="E78" s="292"/>
      <c r="F78" s="64" t="str">
        <f t="shared" si="0"/>
        <v>-</v>
      </c>
    </row>
    <row r="79" spans="1:6" ht="12.75" customHeight="1" x14ac:dyDescent="0.2">
      <c r="A79" s="61">
        <v>6392</v>
      </c>
      <c r="B79" s="95" t="s">
        <v>211</v>
      </c>
      <c r="C79" s="62" t="s">
        <v>212</v>
      </c>
      <c r="D79" s="292"/>
      <c r="E79" s="292"/>
      <c r="F79" s="64" t="str">
        <f t="shared" si="0"/>
        <v>-</v>
      </c>
    </row>
    <row r="80" spans="1:6" ht="24" x14ac:dyDescent="0.2">
      <c r="A80" s="61">
        <v>6393</v>
      </c>
      <c r="B80" s="95" t="s">
        <v>213</v>
      </c>
      <c r="C80" s="62" t="s">
        <v>214</v>
      </c>
      <c r="D80" s="292"/>
      <c r="E80" s="292"/>
      <c r="F80" s="64" t="str">
        <f t="shared" si="0"/>
        <v>-</v>
      </c>
    </row>
    <row r="81" spans="1:6" ht="24" x14ac:dyDescent="0.2">
      <c r="A81" s="61">
        <v>6394</v>
      </c>
      <c r="B81" s="95" t="s">
        <v>215</v>
      </c>
      <c r="C81" s="62" t="s">
        <v>216</v>
      </c>
      <c r="D81" s="292"/>
      <c r="E81" s="292"/>
      <c r="F81" s="64" t="str">
        <f t="shared" si="0"/>
        <v>-</v>
      </c>
    </row>
    <row r="82" spans="1:6" ht="12.75" customHeight="1" x14ac:dyDescent="0.2">
      <c r="A82" s="61">
        <v>64</v>
      </c>
      <c r="B82" s="95" t="s">
        <v>217</v>
      </c>
      <c r="C82" s="62" t="s">
        <v>218</v>
      </c>
      <c r="D82" s="63">
        <f t="shared" ref="D82:E82" si="19">D83+D91+D98</f>
        <v>0</v>
      </c>
      <c r="E82" s="63">
        <f t="shared" si="19"/>
        <v>0.04</v>
      </c>
      <c r="F82" s="64" t="str">
        <f t="shared" si="0"/>
        <v>-</v>
      </c>
    </row>
    <row r="83" spans="1:6" ht="12.75" customHeight="1" x14ac:dyDescent="0.2">
      <c r="A83" s="61">
        <v>641</v>
      </c>
      <c r="B83" s="95" t="s">
        <v>219</v>
      </c>
      <c r="C83" s="62" t="s">
        <v>220</v>
      </c>
      <c r="D83" s="63">
        <f t="shared" ref="D83:E83" si="20">SUM(D84:D90)</f>
        <v>0</v>
      </c>
      <c r="E83" s="63">
        <f t="shared" si="20"/>
        <v>0.04</v>
      </c>
      <c r="F83" s="64" t="str">
        <f t="shared" si="0"/>
        <v>-</v>
      </c>
    </row>
    <row r="84" spans="1:6" ht="12.75" customHeight="1" x14ac:dyDescent="0.2">
      <c r="A84" s="61">
        <v>6412</v>
      </c>
      <c r="B84" s="95" t="s">
        <v>221</v>
      </c>
      <c r="C84" s="62" t="s">
        <v>222</v>
      </c>
      <c r="D84" s="292"/>
      <c r="E84" s="292"/>
      <c r="F84" s="64" t="str">
        <f t="shared" si="0"/>
        <v>-</v>
      </c>
    </row>
    <row r="85" spans="1:6" ht="12.75" customHeight="1" x14ac:dyDescent="0.2">
      <c r="A85" s="61">
        <v>6413</v>
      </c>
      <c r="B85" s="95" t="s">
        <v>223</v>
      </c>
      <c r="C85" s="62" t="s">
        <v>224</v>
      </c>
      <c r="D85" s="292"/>
      <c r="E85" s="292">
        <v>0.04</v>
      </c>
      <c r="F85" s="64" t="str">
        <f t="shared" si="0"/>
        <v>-</v>
      </c>
    </row>
    <row r="86" spans="1:6" ht="12.75" customHeight="1" x14ac:dyDescent="0.2">
      <c r="A86" s="61">
        <v>6414</v>
      </c>
      <c r="B86" s="95" t="s">
        <v>225</v>
      </c>
      <c r="C86" s="62" t="s">
        <v>226</v>
      </c>
      <c r="D86" s="292"/>
      <c r="E86" s="292"/>
      <c r="F86" s="64" t="str">
        <f t="shared" si="0"/>
        <v>-</v>
      </c>
    </row>
    <row r="87" spans="1:6" ht="12.75" customHeight="1" x14ac:dyDescent="0.2">
      <c r="A87" s="61">
        <v>6415</v>
      </c>
      <c r="B87" s="95" t="s">
        <v>227</v>
      </c>
      <c r="C87" s="62" t="s">
        <v>228</v>
      </c>
      <c r="D87" s="292"/>
      <c r="E87" s="292"/>
      <c r="F87" s="64" t="str">
        <f t="shared" si="0"/>
        <v>-</v>
      </c>
    </row>
    <row r="88" spans="1:6" ht="12.75" customHeight="1" x14ac:dyDescent="0.2">
      <c r="A88" s="61">
        <v>6416</v>
      </c>
      <c r="B88" s="95" t="s">
        <v>229</v>
      </c>
      <c r="C88" s="62" t="s">
        <v>230</v>
      </c>
      <c r="D88" s="292"/>
      <c r="E88" s="292"/>
      <c r="F88" s="64" t="str">
        <f t="shared" si="0"/>
        <v>-</v>
      </c>
    </row>
    <row r="89" spans="1:6" ht="24" x14ac:dyDescent="0.2">
      <c r="A89" s="61">
        <v>6417</v>
      </c>
      <c r="B89" s="95" t="s">
        <v>231</v>
      </c>
      <c r="C89" s="62" t="s">
        <v>232</v>
      </c>
      <c r="D89" s="292"/>
      <c r="E89" s="292"/>
      <c r="F89" s="64" t="str">
        <f t="shared" si="0"/>
        <v>-</v>
      </c>
    </row>
    <row r="90" spans="1:6" ht="12.75" customHeight="1" x14ac:dyDescent="0.2">
      <c r="A90" s="61">
        <v>6419</v>
      </c>
      <c r="B90" s="95" t="s">
        <v>233</v>
      </c>
      <c r="C90" s="62" t="s">
        <v>234</v>
      </c>
      <c r="D90" s="292"/>
      <c r="E90" s="292"/>
      <c r="F90" s="64" t="str">
        <f t="shared" si="0"/>
        <v>-</v>
      </c>
    </row>
    <row r="91" spans="1:6" ht="12.75" customHeight="1" x14ac:dyDescent="0.2">
      <c r="A91" s="61">
        <v>642</v>
      </c>
      <c r="B91" s="95" t="s">
        <v>235</v>
      </c>
      <c r="C91" s="62" t="s">
        <v>236</v>
      </c>
      <c r="D91" s="63">
        <f t="shared" ref="D91:E91" si="21">SUM(D92:D97)</f>
        <v>0</v>
      </c>
      <c r="E91" s="63">
        <f t="shared" si="21"/>
        <v>0</v>
      </c>
      <c r="F91" s="64" t="str">
        <f t="shared" si="0"/>
        <v>-</v>
      </c>
    </row>
    <row r="92" spans="1:6" ht="12.75" customHeight="1" x14ac:dyDescent="0.2">
      <c r="A92" s="61">
        <v>6421</v>
      </c>
      <c r="B92" s="95" t="s">
        <v>237</v>
      </c>
      <c r="C92" s="62" t="s">
        <v>238</v>
      </c>
      <c r="D92" s="292"/>
      <c r="E92" s="292"/>
      <c r="F92" s="64" t="str">
        <f t="shared" si="0"/>
        <v>-</v>
      </c>
    </row>
    <row r="93" spans="1:6" ht="12.75" customHeight="1" x14ac:dyDescent="0.2">
      <c r="A93" s="61">
        <v>6422</v>
      </c>
      <c r="B93" s="95" t="s">
        <v>239</v>
      </c>
      <c r="C93" s="62" t="s">
        <v>240</v>
      </c>
      <c r="D93" s="292"/>
      <c r="E93" s="292"/>
      <c r="F93" s="64" t="str">
        <f t="shared" si="0"/>
        <v>-</v>
      </c>
    </row>
    <row r="94" spans="1:6" ht="12.75" customHeight="1" x14ac:dyDescent="0.2">
      <c r="A94" s="61">
        <v>6423</v>
      </c>
      <c r="B94" s="95" t="s">
        <v>241</v>
      </c>
      <c r="C94" s="62" t="s">
        <v>242</v>
      </c>
      <c r="D94" s="292"/>
      <c r="E94" s="292"/>
      <c r="F94" s="64" t="str">
        <f t="shared" si="0"/>
        <v>-</v>
      </c>
    </row>
    <row r="95" spans="1:6" ht="12.75" customHeight="1" x14ac:dyDescent="0.2">
      <c r="A95" s="61">
        <v>6424</v>
      </c>
      <c r="B95" s="95" t="s">
        <v>243</v>
      </c>
      <c r="C95" s="62" t="s">
        <v>244</v>
      </c>
      <c r="D95" s="292"/>
      <c r="E95" s="292"/>
      <c r="F95" s="64" t="str">
        <f t="shared" si="0"/>
        <v>-</v>
      </c>
    </row>
    <row r="96" spans="1:6" ht="12.75" customHeight="1" x14ac:dyDescent="0.2">
      <c r="A96" s="61" t="s">
        <v>245</v>
      </c>
      <c r="B96" s="95" t="s">
        <v>246</v>
      </c>
      <c r="C96" s="62" t="s">
        <v>245</v>
      </c>
      <c r="D96" s="292"/>
      <c r="E96" s="292"/>
      <c r="F96" s="64" t="str">
        <f t="shared" si="0"/>
        <v>-</v>
      </c>
    </row>
    <row r="97" spans="1:6" ht="12.75" customHeight="1" x14ac:dyDescent="0.2">
      <c r="A97" s="61">
        <v>6429</v>
      </c>
      <c r="B97" s="95" t="s">
        <v>247</v>
      </c>
      <c r="C97" s="62" t="s">
        <v>248</v>
      </c>
      <c r="D97" s="292"/>
      <c r="E97" s="292"/>
      <c r="F97" s="64" t="str">
        <f t="shared" si="0"/>
        <v>-</v>
      </c>
    </row>
    <row r="98" spans="1:6" ht="12.75" customHeight="1" x14ac:dyDescent="0.2">
      <c r="A98" s="61">
        <v>643</v>
      </c>
      <c r="B98" s="95" t="s">
        <v>249</v>
      </c>
      <c r="C98" s="62" t="s">
        <v>250</v>
      </c>
      <c r="D98" s="63">
        <f t="shared" ref="D98:E98" si="22">SUM(D99:D105)</f>
        <v>0</v>
      </c>
      <c r="E98" s="63">
        <f t="shared" si="22"/>
        <v>0</v>
      </c>
      <c r="F98" s="64" t="str">
        <f t="shared" si="0"/>
        <v>-</v>
      </c>
    </row>
    <row r="99" spans="1:6" ht="24" x14ac:dyDescent="0.2">
      <c r="A99" s="61">
        <v>6431</v>
      </c>
      <c r="B99" s="95" t="s">
        <v>251</v>
      </c>
      <c r="C99" s="62" t="s">
        <v>252</v>
      </c>
      <c r="D99" s="292"/>
      <c r="E99" s="292"/>
      <c r="F99" s="64" t="str">
        <f t="shared" si="0"/>
        <v>-</v>
      </c>
    </row>
    <row r="100" spans="1:6" ht="24" x14ac:dyDescent="0.2">
      <c r="A100" s="61">
        <v>6432</v>
      </c>
      <c r="B100" s="237" t="s">
        <v>253</v>
      </c>
      <c r="C100" s="62" t="s">
        <v>254</v>
      </c>
      <c r="D100" s="292"/>
      <c r="E100" s="292"/>
      <c r="F100" s="64" t="str">
        <f t="shared" si="0"/>
        <v>-</v>
      </c>
    </row>
    <row r="101" spans="1:6" ht="24" x14ac:dyDescent="0.2">
      <c r="A101" s="61">
        <v>6433</v>
      </c>
      <c r="B101" s="237" t="s">
        <v>255</v>
      </c>
      <c r="C101" s="62" t="s">
        <v>256</v>
      </c>
      <c r="D101" s="292"/>
      <c r="E101" s="292"/>
      <c r="F101" s="64" t="str">
        <f t="shared" si="0"/>
        <v>-</v>
      </c>
    </row>
    <row r="102" spans="1:6" ht="24" x14ac:dyDescent="0.2">
      <c r="A102" s="61">
        <v>6434</v>
      </c>
      <c r="B102" s="95" t="s">
        <v>257</v>
      </c>
      <c r="C102" s="62" t="s">
        <v>258</v>
      </c>
      <c r="D102" s="292"/>
      <c r="E102" s="292"/>
      <c r="F102" s="64" t="str">
        <f t="shared" si="0"/>
        <v>-</v>
      </c>
    </row>
    <row r="103" spans="1:6" ht="24" x14ac:dyDescent="0.2">
      <c r="A103" s="61">
        <v>6435</v>
      </c>
      <c r="B103" s="237" t="s">
        <v>259</v>
      </c>
      <c r="C103" s="62" t="s">
        <v>260</v>
      </c>
      <c r="D103" s="292"/>
      <c r="E103" s="292"/>
      <c r="F103" s="64" t="str">
        <f t="shared" si="0"/>
        <v>-</v>
      </c>
    </row>
    <row r="104" spans="1:6" ht="24" x14ac:dyDescent="0.2">
      <c r="A104" s="61">
        <v>6436</v>
      </c>
      <c r="B104" s="237" t="s">
        <v>261</v>
      </c>
      <c r="C104" s="62" t="s">
        <v>262</v>
      </c>
      <c r="D104" s="292"/>
      <c r="E104" s="292"/>
      <c r="F104" s="64" t="str">
        <f t="shared" si="0"/>
        <v>-</v>
      </c>
    </row>
    <row r="105" spans="1:6" ht="12.75" customHeight="1" x14ac:dyDescent="0.2">
      <c r="A105" s="61">
        <v>6437</v>
      </c>
      <c r="B105" s="95" t="s">
        <v>263</v>
      </c>
      <c r="C105" s="62" t="s">
        <v>264</v>
      </c>
      <c r="D105" s="292"/>
      <c r="E105" s="292"/>
      <c r="F105" s="64" t="str">
        <f t="shared" si="0"/>
        <v>-</v>
      </c>
    </row>
    <row r="106" spans="1:6" ht="24" x14ac:dyDescent="0.2">
      <c r="A106" s="61">
        <v>65</v>
      </c>
      <c r="B106" s="95" t="s">
        <v>265</v>
      </c>
      <c r="C106" s="62" t="s">
        <v>266</v>
      </c>
      <c r="D106" s="63">
        <f t="shared" ref="D106:E106" si="23">D107+D112+D120</f>
        <v>0</v>
      </c>
      <c r="E106" s="63">
        <f t="shared" si="23"/>
        <v>0</v>
      </c>
      <c r="F106" s="64" t="str">
        <f t="shared" si="0"/>
        <v>-</v>
      </c>
    </row>
    <row r="107" spans="1:6" ht="12.75" customHeight="1" x14ac:dyDescent="0.2">
      <c r="A107" s="61">
        <v>651</v>
      </c>
      <c r="B107" s="95" t="s">
        <v>267</v>
      </c>
      <c r="C107" s="62" t="s">
        <v>268</v>
      </c>
      <c r="D107" s="63">
        <f t="shared" ref="D107:E107" si="24">SUM(D108:D111)</f>
        <v>0</v>
      </c>
      <c r="E107" s="63">
        <f t="shared" si="24"/>
        <v>0</v>
      </c>
      <c r="F107" s="64" t="str">
        <f t="shared" si="0"/>
        <v>-</v>
      </c>
    </row>
    <row r="108" spans="1:6" ht="12.75" customHeight="1" x14ac:dyDescent="0.2">
      <c r="A108" s="61">
        <v>6511</v>
      </c>
      <c r="B108" s="95" t="s">
        <v>269</v>
      </c>
      <c r="C108" s="62" t="s">
        <v>270</v>
      </c>
      <c r="D108" s="292"/>
      <c r="E108" s="292"/>
      <c r="F108" s="64" t="str">
        <f t="shared" si="0"/>
        <v>-</v>
      </c>
    </row>
    <row r="109" spans="1:6" ht="12.75" customHeight="1" x14ac:dyDescent="0.2">
      <c r="A109" s="61">
        <v>6512</v>
      </c>
      <c r="B109" s="95" t="s">
        <v>271</v>
      </c>
      <c r="C109" s="62" t="s">
        <v>272</v>
      </c>
      <c r="D109" s="292"/>
      <c r="E109" s="292"/>
      <c r="F109" s="64" t="str">
        <f t="shared" si="0"/>
        <v>-</v>
      </c>
    </row>
    <row r="110" spans="1:6" ht="12.75" customHeight="1" x14ac:dyDescent="0.2">
      <c r="A110" s="61">
        <v>6513</v>
      </c>
      <c r="B110" s="95" t="s">
        <v>273</v>
      </c>
      <c r="C110" s="62" t="s">
        <v>274</v>
      </c>
      <c r="D110" s="292"/>
      <c r="E110" s="292"/>
      <c r="F110" s="64" t="str">
        <f t="shared" si="0"/>
        <v>-</v>
      </c>
    </row>
    <row r="111" spans="1:6" ht="12.75" customHeight="1" x14ac:dyDescent="0.2">
      <c r="A111" s="61">
        <v>6514</v>
      </c>
      <c r="B111" s="95" t="s">
        <v>275</v>
      </c>
      <c r="C111" s="62" t="s">
        <v>276</v>
      </c>
      <c r="D111" s="292"/>
      <c r="E111" s="292"/>
      <c r="F111" s="64" t="str">
        <f t="shared" si="0"/>
        <v>-</v>
      </c>
    </row>
    <row r="112" spans="1:6" ht="12.75" customHeight="1" x14ac:dyDescent="0.2">
      <c r="A112" s="61">
        <v>652</v>
      </c>
      <c r="B112" s="95" t="s">
        <v>277</v>
      </c>
      <c r="C112" s="62" t="s">
        <v>278</v>
      </c>
      <c r="D112" s="63">
        <f t="shared" ref="D112:E112" si="25">SUM(D113:D119)</f>
        <v>0</v>
      </c>
      <c r="E112" s="63">
        <f t="shared" si="25"/>
        <v>0</v>
      </c>
      <c r="F112" s="64" t="str">
        <f t="shared" si="0"/>
        <v>-</v>
      </c>
    </row>
    <row r="113" spans="1:6" ht="12.75" customHeight="1" x14ac:dyDescent="0.2">
      <c r="A113" s="61">
        <v>6521</v>
      </c>
      <c r="B113" s="95" t="s">
        <v>279</v>
      </c>
      <c r="C113" s="62" t="s">
        <v>280</v>
      </c>
      <c r="D113" s="292"/>
      <c r="E113" s="292"/>
      <c r="F113" s="64" t="str">
        <f t="shared" si="0"/>
        <v>-</v>
      </c>
    </row>
    <row r="114" spans="1:6" ht="12.75" customHeight="1" x14ac:dyDescent="0.2">
      <c r="A114" s="61">
        <v>6522</v>
      </c>
      <c r="B114" s="95" t="s">
        <v>281</v>
      </c>
      <c r="C114" s="62" t="s">
        <v>282</v>
      </c>
      <c r="D114" s="292"/>
      <c r="E114" s="292"/>
      <c r="F114" s="64" t="str">
        <f t="shared" si="0"/>
        <v>-</v>
      </c>
    </row>
    <row r="115" spans="1:6" ht="12.75" customHeight="1" x14ac:dyDescent="0.2">
      <c r="A115" s="61">
        <v>6524</v>
      </c>
      <c r="B115" s="95" t="s">
        <v>283</v>
      </c>
      <c r="C115" s="62" t="s">
        <v>284</v>
      </c>
      <c r="D115" s="292"/>
      <c r="E115" s="292"/>
      <c r="F115" s="64" t="str">
        <f t="shared" si="0"/>
        <v>-</v>
      </c>
    </row>
    <row r="116" spans="1:6" ht="12.75" customHeight="1" x14ac:dyDescent="0.2">
      <c r="A116" s="61">
        <v>6525</v>
      </c>
      <c r="B116" s="95" t="s">
        <v>285</v>
      </c>
      <c r="C116" s="62" t="s">
        <v>286</v>
      </c>
      <c r="D116" s="292"/>
      <c r="E116" s="292"/>
      <c r="F116" s="64" t="str">
        <f t="shared" si="0"/>
        <v>-</v>
      </c>
    </row>
    <row r="117" spans="1:6" ht="12.75" customHeight="1" x14ac:dyDescent="0.2">
      <c r="A117" s="61">
        <v>6526</v>
      </c>
      <c r="B117" s="95" t="s">
        <v>287</v>
      </c>
      <c r="C117" s="62" t="s">
        <v>288</v>
      </c>
      <c r="D117" s="292"/>
      <c r="E117" s="292"/>
      <c r="F117" s="64" t="str">
        <f t="shared" si="0"/>
        <v>-</v>
      </c>
    </row>
    <row r="118" spans="1:6" ht="12.75" customHeight="1" x14ac:dyDescent="0.2">
      <c r="A118" s="61">
        <v>6527</v>
      </c>
      <c r="B118" s="95" t="s">
        <v>289</v>
      </c>
      <c r="C118" s="62" t="s">
        <v>290</v>
      </c>
      <c r="D118" s="292"/>
      <c r="E118" s="292"/>
      <c r="F118" s="64" t="str">
        <f t="shared" si="0"/>
        <v>-</v>
      </c>
    </row>
    <row r="119" spans="1:6" ht="24" x14ac:dyDescent="0.2">
      <c r="A119" s="61" t="s">
        <v>291</v>
      </c>
      <c r="B119" s="237" t="s">
        <v>292</v>
      </c>
      <c r="C119" s="62" t="s">
        <v>291</v>
      </c>
      <c r="D119" s="292"/>
      <c r="E119" s="292"/>
      <c r="F119" s="64" t="str">
        <f t="shared" si="0"/>
        <v>-</v>
      </c>
    </row>
    <row r="120" spans="1:6" ht="12.75" customHeight="1" x14ac:dyDescent="0.2">
      <c r="A120" s="61">
        <v>653</v>
      </c>
      <c r="B120" s="95" t="s">
        <v>293</v>
      </c>
      <c r="C120" s="62" t="s">
        <v>294</v>
      </c>
      <c r="D120" s="63">
        <f t="shared" ref="D120:E120" si="26">SUM(D121:D123)</f>
        <v>0</v>
      </c>
      <c r="E120" s="63">
        <f t="shared" si="26"/>
        <v>0</v>
      </c>
      <c r="F120" s="64" t="str">
        <f t="shared" si="0"/>
        <v>-</v>
      </c>
    </row>
    <row r="121" spans="1:6" ht="12.75" customHeight="1" x14ac:dyDescent="0.2">
      <c r="A121" s="61">
        <v>6531</v>
      </c>
      <c r="B121" s="95" t="s">
        <v>295</v>
      </c>
      <c r="C121" s="62" t="s">
        <v>296</v>
      </c>
      <c r="D121" s="292"/>
      <c r="E121" s="292"/>
      <c r="F121" s="64" t="str">
        <f t="shared" si="0"/>
        <v>-</v>
      </c>
    </row>
    <row r="122" spans="1:6" ht="12.75" customHeight="1" x14ac:dyDescent="0.2">
      <c r="A122" s="61">
        <v>6532</v>
      </c>
      <c r="B122" s="95" t="s">
        <v>297</v>
      </c>
      <c r="C122" s="62" t="s">
        <v>298</v>
      </c>
      <c r="D122" s="292"/>
      <c r="E122" s="292"/>
      <c r="F122" s="64" t="str">
        <f t="shared" si="0"/>
        <v>-</v>
      </c>
    </row>
    <row r="123" spans="1:6" ht="12.75" customHeight="1" x14ac:dyDescent="0.2">
      <c r="A123" s="61">
        <v>6533</v>
      </c>
      <c r="B123" s="95" t="s">
        <v>299</v>
      </c>
      <c r="C123" s="62" t="s">
        <v>300</v>
      </c>
      <c r="D123" s="292"/>
      <c r="E123" s="292"/>
      <c r="F123" s="64" t="str">
        <f t="shared" si="0"/>
        <v>-</v>
      </c>
    </row>
    <row r="124" spans="1:6" ht="24" x14ac:dyDescent="0.2">
      <c r="A124" s="61">
        <v>66</v>
      </c>
      <c r="B124" s="281" t="s">
        <v>301</v>
      </c>
      <c r="C124" s="62" t="s">
        <v>302</v>
      </c>
      <c r="D124" s="63">
        <f t="shared" ref="D124:E124" si="27">D125+D128</f>
        <v>0</v>
      </c>
      <c r="E124" s="63">
        <f t="shared" si="27"/>
        <v>0</v>
      </c>
      <c r="F124" s="64" t="str">
        <f t="shared" si="0"/>
        <v>-</v>
      </c>
    </row>
    <row r="125" spans="1:6" ht="12.75" customHeight="1" x14ac:dyDescent="0.2">
      <c r="A125" s="61">
        <v>661</v>
      </c>
      <c r="B125" s="107" t="s">
        <v>303</v>
      </c>
      <c r="C125" s="62" t="s">
        <v>304</v>
      </c>
      <c r="D125" s="63">
        <f t="shared" ref="D125:E125" si="28">SUM(D126:D127)</f>
        <v>0</v>
      </c>
      <c r="E125" s="63">
        <f t="shared" si="28"/>
        <v>0</v>
      </c>
      <c r="F125" s="64" t="str">
        <f t="shared" si="0"/>
        <v>-</v>
      </c>
    </row>
    <row r="126" spans="1:6" ht="12.75" customHeight="1" x14ac:dyDescent="0.2">
      <c r="A126" s="61">
        <v>6614</v>
      </c>
      <c r="B126" s="107" t="s">
        <v>305</v>
      </c>
      <c r="C126" s="62" t="s">
        <v>306</v>
      </c>
      <c r="D126" s="292"/>
      <c r="E126" s="292"/>
      <c r="F126" s="64" t="str">
        <f t="shared" si="0"/>
        <v>-</v>
      </c>
    </row>
    <row r="127" spans="1:6" ht="12.75" customHeight="1" x14ac:dyDescent="0.2">
      <c r="A127" s="61">
        <v>6615</v>
      </c>
      <c r="B127" s="107" t="s">
        <v>307</v>
      </c>
      <c r="C127" s="62" t="s">
        <v>308</v>
      </c>
      <c r="D127" s="292"/>
      <c r="E127" s="292"/>
      <c r="F127" s="64" t="str">
        <f t="shared" si="0"/>
        <v>-</v>
      </c>
    </row>
    <row r="128" spans="1:6" ht="24" x14ac:dyDescent="0.2">
      <c r="A128" s="61">
        <v>663</v>
      </c>
      <c r="B128" s="281" t="s">
        <v>309</v>
      </c>
      <c r="C128" s="62" t="s">
        <v>310</v>
      </c>
      <c r="D128" s="63">
        <f t="shared" ref="D128:E128" si="29">SUM(D129:D132)</f>
        <v>0</v>
      </c>
      <c r="E128" s="63">
        <f t="shared" si="29"/>
        <v>0</v>
      </c>
      <c r="F128" s="64" t="str">
        <f t="shared" si="0"/>
        <v>-</v>
      </c>
    </row>
    <row r="129" spans="1:6" ht="12.75" customHeight="1" x14ac:dyDescent="0.2">
      <c r="A129" s="61">
        <v>6631</v>
      </c>
      <c r="B129" s="107" t="s">
        <v>311</v>
      </c>
      <c r="C129" s="62" t="s">
        <v>312</v>
      </c>
      <c r="D129" s="292"/>
      <c r="E129" s="292"/>
      <c r="F129" s="64" t="str">
        <f t="shared" si="0"/>
        <v>-</v>
      </c>
    </row>
    <row r="130" spans="1:6" ht="12.75" customHeight="1" x14ac:dyDescent="0.2">
      <c r="A130" s="61">
        <v>6632</v>
      </c>
      <c r="B130" s="237" t="s">
        <v>313</v>
      </c>
      <c r="C130" s="62" t="s">
        <v>314</v>
      </c>
      <c r="D130" s="292"/>
      <c r="E130" s="292"/>
      <c r="F130" s="64" t="str">
        <f t="shared" si="0"/>
        <v>-</v>
      </c>
    </row>
    <row r="131" spans="1:6" ht="24" x14ac:dyDescent="0.2">
      <c r="A131" s="65" t="s">
        <v>315</v>
      </c>
      <c r="B131" s="282" t="s">
        <v>316</v>
      </c>
      <c r="C131" s="66" t="s">
        <v>315</v>
      </c>
      <c r="D131" s="292"/>
      <c r="E131" s="292"/>
      <c r="F131" s="64"/>
    </row>
    <row r="132" spans="1:6" ht="24" x14ac:dyDescent="0.2">
      <c r="A132" s="65" t="s">
        <v>317</v>
      </c>
      <c r="B132" s="282" t="s">
        <v>318</v>
      </c>
      <c r="C132" s="66" t="s">
        <v>317</v>
      </c>
      <c r="D132" s="292"/>
      <c r="E132" s="292"/>
      <c r="F132" s="64"/>
    </row>
    <row r="133" spans="1:6" ht="24" x14ac:dyDescent="0.2">
      <c r="A133" s="61">
        <v>67</v>
      </c>
      <c r="B133" s="237" t="s">
        <v>319</v>
      </c>
      <c r="C133" s="62" t="s">
        <v>320</v>
      </c>
      <c r="D133" s="63">
        <f t="shared" ref="D133:E133" si="30">D134+D138</f>
        <v>2233600</v>
      </c>
      <c r="E133" s="63">
        <f t="shared" si="30"/>
        <v>1899029.27</v>
      </c>
      <c r="F133" s="64">
        <f t="shared" ref="F133:F222" si="31">IF(D133&lt;&gt;0,IF(E133/D133&gt;=100,"&gt;&gt;100",E133/D133*100),"-")</f>
        <v>85.021009580945559</v>
      </c>
    </row>
    <row r="134" spans="1:6" ht="24" x14ac:dyDescent="0.2">
      <c r="A134" s="61">
        <v>671</v>
      </c>
      <c r="B134" s="237" t="s">
        <v>321</v>
      </c>
      <c r="C134" s="62" t="s">
        <v>322</v>
      </c>
      <c r="D134" s="63">
        <f t="shared" ref="D134:E134" si="32">SUM(D135:D137)</f>
        <v>2233600</v>
      </c>
      <c r="E134" s="63">
        <f t="shared" si="32"/>
        <v>1899029.27</v>
      </c>
      <c r="F134" s="64">
        <f t="shared" si="31"/>
        <v>85.021009580945559</v>
      </c>
    </row>
    <row r="135" spans="1:6" ht="12.75" customHeight="1" x14ac:dyDescent="0.2">
      <c r="A135" s="61">
        <v>6711</v>
      </c>
      <c r="B135" s="95" t="s">
        <v>323</v>
      </c>
      <c r="C135" s="62" t="s">
        <v>324</v>
      </c>
      <c r="D135" s="292">
        <v>2233600</v>
      </c>
      <c r="E135" s="292">
        <v>1899029.27</v>
      </c>
      <c r="F135" s="64">
        <f t="shared" si="31"/>
        <v>85.021009580945559</v>
      </c>
    </row>
    <row r="136" spans="1:6" ht="24" x14ac:dyDescent="0.2">
      <c r="A136" s="61">
        <v>6712</v>
      </c>
      <c r="B136" s="237" t="s">
        <v>325</v>
      </c>
      <c r="C136" s="62" t="s">
        <v>326</v>
      </c>
      <c r="D136" s="292"/>
      <c r="E136" s="292"/>
      <c r="F136" s="64" t="str">
        <f t="shared" si="31"/>
        <v>-</v>
      </c>
    </row>
    <row r="137" spans="1:6" ht="24" x14ac:dyDescent="0.2">
      <c r="A137" s="61" t="s">
        <v>327</v>
      </c>
      <c r="B137" s="95" t="s">
        <v>328</v>
      </c>
      <c r="C137" s="62" t="s">
        <v>327</v>
      </c>
      <c r="D137" s="292"/>
      <c r="E137" s="292"/>
      <c r="F137" s="64" t="str">
        <f t="shared" si="31"/>
        <v>-</v>
      </c>
    </row>
    <row r="138" spans="1:6" ht="12.75" customHeight="1" x14ac:dyDescent="0.2">
      <c r="A138" s="61" t="s">
        <v>329</v>
      </c>
      <c r="B138" s="95" t="s">
        <v>330</v>
      </c>
      <c r="C138" s="62" t="s">
        <v>329</v>
      </c>
      <c r="D138" s="292"/>
      <c r="E138" s="292"/>
      <c r="F138" s="64" t="str">
        <f t="shared" si="31"/>
        <v>-</v>
      </c>
    </row>
    <row r="139" spans="1:6" ht="12.75" customHeight="1" x14ac:dyDescent="0.2">
      <c r="A139" s="61">
        <v>68</v>
      </c>
      <c r="B139" s="95" t="s">
        <v>331</v>
      </c>
      <c r="C139" s="62" t="s">
        <v>332</v>
      </c>
      <c r="D139" s="63">
        <f t="shared" ref="D139:E139" si="33">D140+D150</f>
        <v>0</v>
      </c>
      <c r="E139" s="63">
        <f t="shared" si="33"/>
        <v>0</v>
      </c>
      <c r="F139" s="64" t="str">
        <f t="shared" si="31"/>
        <v>-</v>
      </c>
    </row>
    <row r="140" spans="1:6" ht="12.75" customHeight="1" x14ac:dyDescent="0.2">
      <c r="A140" s="61">
        <v>681</v>
      </c>
      <c r="B140" s="95" t="s">
        <v>333</v>
      </c>
      <c r="C140" s="62" t="s">
        <v>334</v>
      </c>
      <c r="D140" s="63">
        <f t="shared" ref="D140:E140" si="34">SUM(D141:D149)</f>
        <v>0</v>
      </c>
      <c r="E140" s="63">
        <f t="shared" si="34"/>
        <v>0</v>
      </c>
      <c r="F140" s="64" t="str">
        <f t="shared" si="31"/>
        <v>-</v>
      </c>
    </row>
    <row r="141" spans="1:6" ht="12.75" customHeight="1" x14ac:dyDescent="0.2">
      <c r="A141" s="61">
        <v>6811</v>
      </c>
      <c r="B141" s="95" t="s">
        <v>335</v>
      </c>
      <c r="C141" s="62" t="s">
        <v>336</v>
      </c>
      <c r="D141" s="292"/>
      <c r="E141" s="292"/>
      <c r="F141" s="64" t="str">
        <f t="shared" si="31"/>
        <v>-</v>
      </c>
    </row>
    <row r="142" spans="1:6" ht="12.75" customHeight="1" x14ac:dyDescent="0.2">
      <c r="A142" s="61">
        <v>6812</v>
      </c>
      <c r="B142" s="95" t="s">
        <v>337</v>
      </c>
      <c r="C142" s="62" t="s">
        <v>338</v>
      </c>
      <c r="D142" s="292"/>
      <c r="E142" s="292"/>
      <c r="F142" s="64" t="str">
        <f t="shared" si="31"/>
        <v>-</v>
      </c>
    </row>
    <row r="143" spans="1:6" ht="12.75" customHeight="1" x14ac:dyDescent="0.2">
      <c r="A143" s="61">
        <v>6813</v>
      </c>
      <c r="B143" s="95" t="s">
        <v>339</v>
      </c>
      <c r="C143" s="62" t="s">
        <v>340</v>
      </c>
      <c r="D143" s="292"/>
      <c r="E143" s="292"/>
      <c r="F143" s="64" t="str">
        <f t="shared" si="31"/>
        <v>-</v>
      </c>
    </row>
    <row r="144" spans="1:6" ht="12.75" customHeight="1" x14ac:dyDescent="0.2">
      <c r="A144" s="61">
        <v>6814</v>
      </c>
      <c r="B144" s="95" t="s">
        <v>341</v>
      </c>
      <c r="C144" s="62" t="s">
        <v>342</v>
      </c>
      <c r="D144" s="292"/>
      <c r="E144" s="292"/>
      <c r="F144" s="64" t="str">
        <f t="shared" si="31"/>
        <v>-</v>
      </c>
    </row>
    <row r="145" spans="1:6" ht="12.75" customHeight="1" x14ac:dyDescent="0.2">
      <c r="A145" s="61">
        <v>6815</v>
      </c>
      <c r="B145" s="95" t="s">
        <v>343</v>
      </c>
      <c r="C145" s="62" t="s">
        <v>344</v>
      </c>
      <c r="D145" s="292"/>
      <c r="E145" s="292"/>
      <c r="F145" s="64" t="str">
        <f t="shared" si="31"/>
        <v>-</v>
      </c>
    </row>
    <row r="146" spans="1:6" ht="12.75" customHeight="1" x14ac:dyDescent="0.2">
      <c r="A146" s="61">
        <v>6816</v>
      </c>
      <c r="B146" s="95" t="s">
        <v>345</v>
      </c>
      <c r="C146" s="62" t="s">
        <v>346</v>
      </c>
      <c r="D146" s="292"/>
      <c r="E146" s="292"/>
      <c r="F146" s="64" t="str">
        <f t="shared" si="31"/>
        <v>-</v>
      </c>
    </row>
    <row r="147" spans="1:6" ht="12.75" customHeight="1" x14ac:dyDescent="0.2">
      <c r="A147" s="61">
        <v>6817</v>
      </c>
      <c r="B147" s="95" t="s">
        <v>347</v>
      </c>
      <c r="C147" s="62" t="s">
        <v>348</v>
      </c>
      <c r="D147" s="292"/>
      <c r="E147" s="292"/>
      <c r="F147" s="64" t="str">
        <f t="shared" si="31"/>
        <v>-</v>
      </c>
    </row>
    <row r="148" spans="1:6" ht="12.75" customHeight="1" x14ac:dyDescent="0.2">
      <c r="A148" s="61">
        <v>6818</v>
      </c>
      <c r="B148" s="95" t="s">
        <v>349</v>
      </c>
      <c r="C148" s="62" t="s">
        <v>350</v>
      </c>
      <c r="D148" s="292"/>
      <c r="E148" s="292"/>
      <c r="F148" s="64" t="str">
        <f t="shared" si="31"/>
        <v>-</v>
      </c>
    </row>
    <row r="149" spans="1:6" ht="12.75" customHeight="1" x14ac:dyDescent="0.2">
      <c r="A149" s="61">
        <v>6819</v>
      </c>
      <c r="B149" s="95" t="s">
        <v>351</v>
      </c>
      <c r="C149" s="62" t="s">
        <v>352</v>
      </c>
      <c r="D149" s="292"/>
      <c r="E149" s="292"/>
      <c r="F149" s="64" t="str">
        <f t="shared" si="31"/>
        <v>-</v>
      </c>
    </row>
    <row r="150" spans="1:6" ht="12.75" customHeight="1" x14ac:dyDescent="0.2">
      <c r="A150" s="61">
        <v>683</v>
      </c>
      <c r="B150" s="95" t="s">
        <v>353</v>
      </c>
      <c r="C150" s="62" t="s">
        <v>354</v>
      </c>
      <c r="D150" s="292"/>
      <c r="E150" s="292"/>
      <c r="F150" s="64" t="str">
        <f t="shared" si="31"/>
        <v>-</v>
      </c>
    </row>
    <row r="151" spans="1:6" ht="12.75" customHeight="1" x14ac:dyDescent="0.2">
      <c r="A151" s="61">
        <v>3</v>
      </c>
      <c r="B151" s="95" t="s">
        <v>355</v>
      </c>
      <c r="C151" s="62" t="s">
        <v>63</v>
      </c>
      <c r="D151" s="63">
        <f t="shared" ref="D151:E151" si="35">D152+D163+D196+D215+D224+D252+D263</f>
        <v>2196387</v>
      </c>
      <c r="E151" s="63">
        <f t="shared" si="35"/>
        <v>1897825.2899999998</v>
      </c>
      <c r="F151" s="64">
        <f t="shared" si="31"/>
        <v>86.406689258313762</v>
      </c>
    </row>
    <row r="152" spans="1:6" ht="12.75" customHeight="1" x14ac:dyDescent="0.2">
      <c r="A152" s="61">
        <v>31</v>
      </c>
      <c r="B152" s="95" t="s">
        <v>356</v>
      </c>
      <c r="C152" s="62" t="s">
        <v>357</v>
      </c>
      <c r="D152" s="63">
        <f t="shared" ref="D152:E152" si="36">D153+D158+D159</f>
        <v>2065577</v>
      </c>
      <c r="E152" s="63">
        <f t="shared" si="36"/>
        <v>1756749.45</v>
      </c>
      <c r="F152" s="64">
        <f t="shared" si="31"/>
        <v>85.048848336324426</v>
      </c>
    </row>
    <row r="153" spans="1:6" ht="12.75" customHeight="1" x14ac:dyDescent="0.2">
      <c r="A153" s="61">
        <v>311</v>
      </c>
      <c r="B153" s="95" t="s">
        <v>358</v>
      </c>
      <c r="C153" s="62" t="s">
        <v>359</v>
      </c>
      <c r="D153" s="63">
        <f t="shared" ref="D153:E153" si="37">SUM(D154:D157)</f>
        <v>1571685</v>
      </c>
      <c r="E153" s="63">
        <f t="shared" si="37"/>
        <v>1373011.22</v>
      </c>
      <c r="F153" s="64">
        <f t="shared" si="31"/>
        <v>87.359185841946697</v>
      </c>
    </row>
    <row r="154" spans="1:6" ht="12.75" customHeight="1" x14ac:dyDescent="0.2">
      <c r="A154" s="61">
        <v>3111</v>
      </c>
      <c r="B154" s="95" t="s">
        <v>360</v>
      </c>
      <c r="C154" s="62" t="s">
        <v>361</v>
      </c>
      <c r="D154" s="292">
        <v>1532502</v>
      </c>
      <c r="E154" s="292">
        <v>1332758.82</v>
      </c>
      <c r="F154" s="64">
        <f t="shared" si="31"/>
        <v>86.966204285540911</v>
      </c>
    </row>
    <row r="155" spans="1:6" ht="12.75" customHeight="1" x14ac:dyDescent="0.2">
      <c r="A155" s="61">
        <v>3112</v>
      </c>
      <c r="B155" s="95" t="s">
        <v>362</v>
      </c>
      <c r="C155" s="62" t="s">
        <v>363</v>
      </c>
      <c r="D155" s="292"/>
      <c r="E155" s="292"/>
      <c r="F155" s="64" t="str">
        <f t="shared" si="31"/>
        <v>-</v>
      </c>
    </row>
    <row r="156" spans="1:6" ht="12.75" customHeight="1" x14ac:dyDescent="0.2">
      <c r="A156" s="61">
        <v>3113</v>
      </c>
      <c r="B156" s="95" t="s">
        <v>364</v>
      </c>
      <c r="C156" s="62" t="s">
        <v>365</v>
      </c>
      <c r="D156" s="292">
        <v>39183</v>
      </c>
      <c r="E156" s="292">
        <v>38964.19</v>
      </c>
      <c r="F156" s="64">
        <f t="shared" si="31"/>
        <v>99.441569047801352</v>
      </c>
    </row>
    <row r="157" spans="1:6" ht="12.75" customHeight="1" x14ac:dyDescent="0.2">
      <c r="A157" s="61">
        <v>3114</v>
      </c>
      <c r="B157" s="95" t="s">
        <v>366</v>
      </c>
      <c r="C157" s="62" t="s">
        <v>367</v>
      </c>
      <c r="D157" s="292"/>
      <c r="E157" s="292">
        <v>1288.21</v>
      </c>
      <c r="F157" s="64" t="str">
        <f t="shared" si="31"/>
        <v>-</v>
      </c>
    </row>
    <row r="158" spans="1:6" ht="12.75" customHeight="1" x14ac:dyDescent="0.2">
      <c r="A158" s="61">
        <v>312</v>
      </c>
      <c r="B158" s="95" t="s">
        <v>368</v>
      </c>
      <c r="C158" s="62" t="s">
        <v>369</v>
      </c>
      <c r="D158" s="292">
        <v>57278</v>
      </c>
      <c r="E158" s="292">
        <v>2315.7600000000002</v>
      </c>
      <c r="F158" s="64">
        <f t="shared" si="31"/>
        <v>4.0430182618108175</v>
      </c>
    </row>
    <row r="159" spans="1:6" ht="12.75" customHeight="1" x14ac:dyDescent="0.2">
      <c r="A159" s="61">
        <v>313</v>
      </c>
      <c r="B159" s="95" t="s">
        <v>370</v>
      </c>
      <c r="C159" s="62" t="s">
        <v>371</v>
      </c>
      <c r="D159" s="63">
        <f t="shared" ref="D159:E159" si="38">SUM(D160:D162)</f>
        <v>436614</v>
      </c>
      <c r="E159" s="63">
        <f t="shared" si="38"/>
        <v>381422.47</v>
      </c>
      <c r="F159" s="64">
        <f t="shared" si="31"/>
        <v>87.359193704278823</v>
      </c>
    </row>
    <row r="160" spans="1:6" ht="12.75" customHeight="1" x14ac:dyDescent="0.2">
      <c r="A160" s="61">
        <v>3131</v>
      </c>
      <c r="B160" s="95" t="s">
        <v>149</v>
      </c>
      <c r="C160" s="62" t="s">
        <v>372</v>
      </c>
      <c r="D160" s="292">
        <v>177286</v>
      </c>
      <c r="E160" s="292">
        <v>154875.67000000001</v>
      </c>
      <c r="F160" s="64">
        <f t="shared" si="31"/>
        <v>87.359221822366123</v>
      </c>
    </row>
    <row r="161" spans="1:6" ht="12.75" customHeight="1" x14ac:dyDescent="0.2">
      <c r="A161" s="61">
        <v>3132</v>
      </c>
      <c r="B161" s="95" t="s">
        <v>373</v>
      </c>
      <c r="C161" s="62" t="s">
        <v>374</v>
      </c>
      <c r="D161" s="292">
        <v>259328</v>
      </c>
      <c r="E161" s="292">
        <v>226546.8</v>
      </c>
      <c r="F161" s="64">
        <f t="shared" si="31"/>
        <v>87.359174481737412</v>
      </c>
    </row>
    <row r="162" spans="1:6" ht="12.75" customHeight="1" x14ac:dyDescent="0.2">
      <c r="A162" s="61">
        <v>3133</v>
      </c>
      <c r="B162" s="95" t="s">
        <v>375</v>
      </c>
      <c r="C162" s="62" t="s">
        <v>376</v>
      </c>
      <c r="D162" s="292"/>
      <c r="E162" s="292"/>
      <c r="F162" s="64" t="str">
        <f t="shared" si="31"/>
        <v>-</v>
      </c>
    </row>
    <row r="163" spans="1:6" ht="12.75" customHeight="1" x14ac:dyDescent="0.2">
      <c r="A163" s="61">
        <v>32</v>
      </c>
      <c r="B163" s="95" t="s">
        <v>377</v>
      </c>
      <c r="C163" s="62" t="s">
        <v>378</v>
      </c>
      <c r="D163" s="63">
        <f t="shared" ref="D163:E163" si="39">D164+D169+D177+D187+D188</f>
        <v>129692</v>
      </c>
      <c r="E163" s="63">
        <f t="shared" si="39"/>
        <v>140727.64000000001</v>
      </c>
      <c r="F163" s="64">
        <f t="shared" si="31"/>
        <v>108.50911390062612</v>
      </c>
    </row>
    <row r="164" spans="1:6" ht="12.75" customHeight="1" x14ac:dyDescent="0.2">
      <c r="A164" s="61">
        <v>321</v>
      </c>
      <c r="B164" s="95" t="s">
        <v>379</v>
      </c>
      <c r="C164" s="62" t="s">
        <v>380</v>
      </c>
      <c r="D164" s="63">
        <f t="shared" ref="D164:E164" si="40">SUM(D165:D168)</f>
        <v>89900</v>
      </c>
      <c r="E164" s="63">
        <f t="shared" si="40"/>
        <v>139456.41</v>
      </c>
      <c r="F164" s="64">
        <f t="shared" si="31"/>
        <v>155.12392658509455</v>
      </c>
    </row>
    <row r="165" spans="1:6" ht="12.75" customHeight="1" x14ac:dyDescent="0.2">
      <c r="A165" s="61">
        <v>3211</v>
      </c>
      <c r="B165" s="95" t="s">
        <v>381</v>
      </c>
      <c r="C165" s="62" t="s">
        <v>382</v>
      </c>
      <c r="D165" s="292"/>
      <c r="E165" s="292"/>
      <c r="F165" s="64" t="str">
        <f t="shared" si="31"/>
        <v>-</v>
      </c>
    </row>
    <row r="166" spans="1:6" ht="12.75" customHeight="1" x14ac:dyDescent="0.2">
      <c r="A166" s="61">
        <v>3212</v>
      </c>
      <c r="B166" s="95" t="s">
        <v>383</v>
      </c>
      <c r="C166" s="62" t="s">
        <v>384</v>
      </c>
      <c r="D166" s="292">
        <v>89900</v>
      </c>
      <c r="E166" s="292">
        <v>139456.41</v>
      </c>
      <c r="F166" s="64">
        <f t="shared" si="31"/>
        <v>155.12392658509455</v>
      </c>
    </row>
    <row r="167" spans="1:6" ht="12.75" customHeight="1" x14ac:dyDescent="0.2">
      <c r="A167" s="61">
        <v>3213</v>
      </c>
      <c r="B167" s="95" t="s">
        <v>385</v>
      </c>
      <c r="C167" s="62" t="s">
        <v>386</v>
      </c>
      <c r="D167" s="292"/>
      <c r="E167" s="292"/>
      <c r="F167" s="64" t="str">
        <f t="shared" si="31"/>
        <v>-</v>
      </c>
    </row>
    <row r="168" spans="1:6" ht="12.75" customHeight="1" x14ac:dyDescent="0.2">
      <c r="A168" s="61">
        <v>3214</v>
      </c>
      <c r="B168" s="95" t="s">
        <v>387</v>
      </c>
      <c r="C168" s="62" t="s">
        <v>388</v>
      </c>
      <c r="D168" s="292"/>
      <c r="E168" s="292"/>
      <c r="F168" s="64" t="str">
        <f t="shared" si="31"/>
        <v>-</v>
      </c>
    </row>
    <row r="169" spans="1:6" ht="12.75" customHeight="1" x14ac:dyDescent="0.2">
      <c r="A169" s="61">
        <v>322</v>
      </c>
      <c r="B169" s="95" t="s">
        <v>389</v>
      </c>
      <c r="C169" s="62" t="s">
        <v>390</v>
      </c>
      <c r="D169" s="63">
        <f t="shared" ref="D169:E169" si="41">SUM(D170:D176)</f>
        <v>7914</v>
      </c>
      <c r="E169" s="63">
        <f t="shared" si="41"/>
        <v>124.44</v>
      </c>
      <c r="F169" s="64">
        <f t="shared" si="31"/>
        <v>1.5724033358605005</v>
      </c>
    </row>
    <row r="170" spans="1:6" ht="12.75" customHeight="1" x14ac:dyDescent="0.2">
      <c r="A170" s="61">
        <v>3221</v>
      </c>
      <c r="B170" s="95" t="s">
        <v>391</v>
      </c>
      <c r="C170" s="62" t="s">
        <v>392</v>
      </c>
      <c r="D170" s="292"/>
      <c r="E170" s="292"/>
      <c r="F170" s="64" t="str">
        <f t="shared" si="31"/>
        <v>-</v>
      </c>
    </row>
    <row r="171" spans="1:6" ht="12.75" customHeight="1" x14ac:dyDescent="0.2">
      <c r="A171" s="61">
        <v>3222</v>
      </c>
      <c r="B171" s="95" t="s">
        <v>393</v>
      </c>
      <c r="C171" s="62" t="s">
        <v>394</v>
      </c>
      <c r="D171" s="292"/>
      <c r="E171" s="292"/>
      <c r="F171" s="64" t="str">
        <f t="shared" si="31"/>
        <v>-</v>
      </c>
    </row>
    <row r="172" spans="1:6" ht="12.75" customHeight="1" x14ac:dyDescent="0.2">
      <c r="A172" s="61">
        <v>3223</v>
      </c>
      <c r="B172" s="95" t="s">
        <v>395</v>
      </c>
      <c r="C172" s="62" t="s">
        <v>396</v>
      </c>
      <c r="D172" s="292">
        <v>7557</v>
      </c>
      <c r="E172" s="292">
        <v>124.44</v>
      </c>
      <c r="F172" s="64">
        <f t="shared" si="31"/>
        <v>1.6466851925367207</v>
      </c>
    </row>
    <row r="173" spans="1:6" ht="12.75" customHeight="1" x14ac:dyDescent="0.2">
      <c r="A173" s="61">
        <v>3224</v>
      </c>
      <c r="B173" s="95" t="s">
        <v>397</v>
      </c>
      <c r="C173" s="62" t="s">
        <v>398</v>
      </c>
      <c r="D173" s="292"/>
      <c r="E173" s="292"/>
      <c r="F173" s="64" t="str">
        <f t="shared" si="31"/>
        <v>-</v>
      </c>
    </row>
    <row r="174" spans="1:6" ht="12.75" customHeight="1" x14ac:dyDescent="0.2">
      <c r="A174" s="61">
        <v>3225</v>
      </c>
      <c r="B174" s="95" t="s">
        <v>399</v>
      </c>
      <c r="C174" s="62" t="s">
        <v>400</v>
      </c>
      <c r="D174" s="292"/>
      <c r="E174" s="292"/>
      <c r="F174" s="64" t="str">
        <f t="shared" si="31"/>
        <v>-</v>
      </c>
    </row>
    <row r="175" spans="1:6" ht="12.75" customHeight="1" x14ac:dyDescent="0.2">
      <c r="A175" s="61">
        <v>3226</v>
      </c>
      <c r="B175" s="95" t="s">
        <v>401</v>
      </c>
      <c r="C175" s="62" t="s">
        <v>402</v>
      </c>
      <c r="D175" s="292"/>
      <c r="E175" s="292"/>
      <c r="F175" s="64" t="str">
        <f t="shared" si="31"/>
        <v>-</v>
      </c>
    </row>
    <row r="176" spans="1:6" ht="12.75" customHeight="1" x14ac:dyDescent="0.2">
      <c r="A176" s="61">
        <v>3227</v>
      </c>
      <c r="B176" s="95" t="s">
        <v>403</v>
      </c>
      <c r="C176" s="62" t="s">
        <v>404</v>
      </c>
      <c r="D176" s="292">
        <v>357</v>
      </c>
      <c r="E176" s="292"/>
      <c r="F176" s="64">
        <f t="shared" si="31"/>
        <v>0</v>
      </c>
    </row>
    <row r="177" spans="1:6" ht="12.75" customHeight="1" x14ac:dyDescent="0.2">
      <c r="A177" s="61">
        <v>323</v>
      </c>
      <c r="B177" s="95" t="s">
        <v>405</v>
      </c>
      <c r="C177" s="62" t="s">
        <v>406</v>
      </c>
      <c r="D177" s="63">
        <f t="shared" ref="D177:E177" si="42">SUM(D178:D186)</f>
        <v>28918</v>
      </c>
      <c r="E177" s="63">
        <f t="shared" si="42"/>
        <v>1146.7900000000002</v>
      </c>
      <c r="F177" s="64">
        <f t="shared" si="31"/>
        <v>3.9656615256933403</v>
      </c>
    </row>
    <row r="178" spans="1:6" ht="12.75" customHeight="1" x14ac:dyDescent="0.2">
      <c r="A178" s="61">
        <v>3231</v>
      </c>
      <c r="B178" s="95" t="s">
        <v>407</v>
      </c>
      <c r="C178" s="62" t="s">
        <v>408</v>
      </c>
      <c r="D178" s="292">
        <v>6749</v>
      </c>
      <c r="E178" s="292">
        <v>1113.6500000000001</v>
      </c>
      <c r="F178" s="64">
        <f t="shared" si="31"/>
        <v>16.500963105645283</v>
      </c>
    </row>
    <row r="179" spans="1:6" ht="12.75" customHeight="1" x14ac:dyDescent="0.2">
      <c r="A179" s="61">
        <v>3232</v>
      </c>
      <c r="B179" s="95" t="s">
        <v>409</v>
      </c>
      <c r="C179" s="62" t="s">
        <v>410</v>
      </c>
      <c r="D179" s="292"/>
      <c r="E179" s="292"/>
      <c r="F179" s="64" t="str">
        <f t="shared" si="31"/>
        <v>-</v>
      </c>
    </row>
    <row r="180" spans="1:6" ht="12.75" customHeight="1" x14ac:dyDescent="0.2">
      <c r="A180" s="61">
        <v>3233</v>
      </c>
      <c r="B180" s="95" t="s">
        <v>411</v>
      </c>
      <c r="C180" s="62" t="s">
        <v>412</v>
      </c>
      <c r="D180" s="292"/>
      <c r="E180" s="292"/>
      <c r="F180" s="64" t="str">
        <f t="shared" si="31"/>
        <v>-</v>
      </c>
    </row>
    <row r="181" spans="1:6" ht="12.75" customHeight="1" x14ac:dyDescent="0.2">
      <c r="A181" s="61">
        <v>3234</v>
      </c>
      <c r="B181" s="95" t="s">
        <v>413</v>
      </c>
      <c r="C181" s="62" t="s">
        <v>414</v>
      </c>
      <c r="D181" s="292">
        <v>18861</v>
      </c>
      <c r="E181" s="292">
        <v>33.14</v>
      </c>
      <c r="F181" s="64">
        <f t="shared" si="31"/>
        <v>0.17570648427973065</v>
      </c>
    </row>
    <row r="182" spans="1:6" ht="12.75" customHeight="1" x14ac:dyDescent="0.2">
      <c r="A182" s="61">
        <v>3235</v>
      </c>
      <c r="B182" s="95" t="s">
        <v>415</v>
      </c>
      <c r="C182" s="62" t="s">
        <v>416</v>
      </c>
      <c r="D182" s="292"/>
      <c r="E182" s="292"/>
      <c r="F182" s="64" t="str">
        <f t="shared" si="31"/>
        <v>-</v>
      </c>
    </row>
    <row r="183" spans="1:6" ht="12.75" customHeight="1" x14ac:dyDescent="0.2">
      <c r="A183" s="61">
        <v>3236</v>
      </c>
      <c r="B183" s="95" t="s">
        <v>417</v>
      </c>
      <c r="C183" s="62" t="s">
        <v>418</v>
      </c>
      <c r="D183" s="292"/>
      <c r="E183" s="292"/>
      <c r="F183" s="64" t="str">
        <f t="shared" si="31"/>
        <v>-</v>
      </c>
    </row>
    <row r="184" spans="1:6" ht="12.75" customHeight="1" x14ac:dyDescent="0.2">
      <c r="A184" s="61">
        <v>3237</v>
      </c>
      <c r="B184" s="95" t="s">
        <v>419</v>
      </c>
      <c r="C184" s="62" t="s">
        <v>420</v>
      </c>
      <c r="D184" s="292">
        <v>3308</v>
      </c>
      <c r="E184" s="292"/>
      <c r="F184" s="64">
        <f t="shared" si="31"/>
        <v>0</v>
      </c>
    </row>
    <row r="185" spans="1:6" ht="12.75" customHeight="1" x14ac:dyDescent="0.2">
      <c r="A185" s="61">
        <v>3238</v>
      </c>
      <c r="B185" s="95" t="s">
        <v>421</v>
      </c>
      <c r="C185" s="62" t="s">
        <v>422</v>
      </c>
      <c r="D185" s="292"/>
      <c r="E185" s="292"/>
      <c r="F185" s="64" t="str">
        <f t="shared" si="31"/>
        <v>-</v>
      </c>
    </row>
    <row r="186" spans="1:6" ht="12.75" customHeight="1" x14ac:dyDescent="0.2">
      <c r="A186" s="61">
        <v>3239</v>
      </c>
      <c r="B186" s="95" t="s">
        <v>423</v>
      </c>
      <c r="C186" s="62" t="s">
        <v>424</v>
      </c>
      <c r="D186" s="292"/>
      <c r="E186" s="292"/>
      <c r="F186" s="64" t="str">
        <f t="shared" si="31"/>
        <v>-</v>
      </c>
    </row>
    <row r="187" spans="1:6" ht="12.75" customHeight="1" x14ac:dyDescent="0.2">
      <c r="A187" s="61">
        <v>324</v>
      </c>
      <c r="B187" s="95" t="s">
        <v>425</v>
      </c>
      <c r="C187" s="62" t="s">
        <v>426</v>
      </c>
      <c r="D187" s="292"/>
      <c r="E187" s="292"/>
      <c r="F187" s="64" t="str">
        <f t="shared" si="31"/>
        <v>-</v>
      </c>
    </row>
    <row r="188" spans="1:6" ht="12.75" customHeight="1" x14ac:dyDescent="0.2">
      <c r="A188" s="61">
        <v>329</v>
      </c>
      <c r="B188" s="95" t="s">
        <v>427</v>
      </c>
      <c r="C188" s="62" t="s">
        <v>428</v>
      </c>
      <c r="D188" s="63">
        <f t="shared" ref="D188:E188" si="43">SUM(D189:D195)</f>
        <v>2960</v>
      </c>
      <c r="E188" s="63">
        <f t="shared" si="43"/>
        <v>0</v>
      </c>
      <c r="F188" s="64">
        <f t="shared" si="31"/>
        <v>0</v>
      </c>
    </row>
    <row r="189" spans="1:6" ht="12.75" customHeight="1" x14ac:dyDescent="0.2">
      <c r="A189" s="61">
        <v>3291</v>
      </c>
      <c r="B189" s="237" t="s">
        <v>429</v>
      </c>
      <c r="C189" s="62" t="s">
        <v>430</v>
      </c>
      <c r="D189" s="292">
        <v>1967</v>
      </c>
      <c r="E189" s="292"/>
      <c r="F189" s="64">
        <f t="shared" si="31"/>
        <v>0</v>
      </c>
    </row>
    <row r="190" spans="1:6" ht="12.75" customHeight="1" x14ac:dyDescent="0.2">
      <c r="A190" s="61">
        <v>3292</v>
      </c>
      <c r="B190" s="95" t="s">
        <v>431</v>
      </c>
      <c r="C190" s="62" t="s">
        <v>432</v>
      </c>
      <c r="D190" s="292"/>
      <c r="E190" s="292"/>
      <c r="F190" s="64" t="str">
        <f t="shared" si="31"/>
        <v>-</v>
      </c>
    </row>
    <row r="191" spans="1:6" ht="12.75" customHeight="1" x14ac:dyDescent="0.2">
      <c r="A191" s="61">
        <v>3293</v>
      </c>
      <c r="B191" s="95" t="s">
        <v>433</v>
      </c>
      <c r="C191" s="62" t="s">
        <v>434</v>
      </c>
      <c r="D191" s="292"/>
      <c r="E191" s="292"/>
      <c r="F191" s="64" t="str">
        <f t="shared" si="31"/>
        <v>-</v>
      </c>
    </row>
    <row r="192" spans="1:6" ht="12.75" customHeight="1" x14ac:dyDescent="0.2">
      <c r="A192" s="61">
        <v>3294</v>
      </c>
      <c r="B192" s="95" t="s">
        <v>435</v>
      </c>
      <c r="C192" s="62" t="s">
        <v>436</v>
      </c>
      <c r="D192" s="292"/>
      <c r="E192" s="292"/>
      <c r="F192" s="64" t="str">
        <f t="shared" si="31"/>
        <v>-</v>
      </c>
    </row>
    <row r="193" spans="1:6" ht="12.75" customHeight="1" x14ac:dyDescent="0.2">
      <c r="A193" s="61">
        <v>3295</v>
      </c>
      <c r="B193" s="95" t="s">
        <v>437</v>
      </c>
      <c r="C193" s="62" t="s">
        <v>438</v>
      </c>
      <c r="D193" s="292"/>
      <c r="E193" s="292"/>
      <c r="F193" s="64" t="str">
        <f t="shared" si="31"/>
        <v>-</v>
      </c>
    </row>
    <row r="194" spans="1:6" ht="12.75" customHeight="1" x14ac:dyDescent="0.2">
      <c r="A194" s="61" t="s">
        <v>439</v>
      </c>
      <c r="B194" s="95" t="s">
        <v>440</v>
      </c>
      <c r="C194" s="62" t="s">
        <v>439</v>
      </c>
      <c r="D194" s="292"/>
      <c r="E194" s="292"/>
      <c r="F194" s="64" t="str">
        <f t="shared" si="31"/>
        <v>-</v>
      </c>
    </row>
    <row r="195" spans="1:6" ht="12.75" customHeight="1" x14ac:dyDescent="0.2">
      <c r="A195" s="61">
        <v>3299</v>
      </c>
      <c r="B195" s="95" t="s">
        <v>441</v>
      </c>
      <c r="C195" s="62" t="s">
        <v>442</v>
      </c>
      <c r="D195" s="292">
        <v>993</v>
      </c>
      <c r="E195" s="292"/>
      <c r="F195" s="64">
        <f t="shared" si="31"/>
        <v>0</v>
      </c>
    </row>
    <row r="196" spans="1:6" ht="12.75" customHeight="1" x14ac:dyDescent="0.2">
      <c r="A196" s="61">
        <v>34</v>
      </c>
      <c r="B196" s="237" t="s">
        <v>443</v>
      </c>
      <c r="C196" s="62" t="s">
        <v>444</v>
      </c>
      <c r="D196" s="63">
        <f t="shared" ref="D196:E196" si="44">D197+D202+D210</f>
        <v>1118</v>
      </c>
      <c r="E196" s="63">
        <f t="shared" si="44"/>
        <v>348.2</v>
      </c>
      <c r="F196" s="64">
        <f t="shared" si="31"/>
        <v>31.144901610017889</v>
      </c>
    </row>
    <row r="197" spans="1:6" ht="12.75" customHeight="1" x14ac:dyDescent="0.2">
      <c r="A197" s="61">
        <v>341</v>
      </c>
      <c r="B197" s="95" t="s">
        <v>445</v>
      </c>
      <c r="C197" s="62" t="s">
        <v>446</v>
      </c>
      <c r="D197" s="63">
        <f t="shared" ref="D197:E197" si="45">SUM(D198:D201)</f>
        <v>0</v>
      </c>
      <c r="E197" s="63">
        <f t="shared" si="45"/>
        <v>0</v>
      </c>
      <c r="F197" s="64" t="str">
        <f t="shared" si="31"/>
        <v>-</v>
      </c>
    </row>
    <row r="198" spans="1:6" ht="12.75" customHeight="1" x14ac:dyDescent="0.2">
      <c r="A198" s="61">
        <v>3411</v>
      </c>
      <c r="B198" s="95" t="s">
        <v>447</v>
      </c>
      <c r="C198" s="62" t="s">
        <v>448</v>
      </c>
      <c r="D198" s="292"/>
      <c r="E198" s="292"/>
      <c r="F198" s="64" t="str">
        <f t="shared" si="31"/>
        <v>-</v>
      </c>
    </row>
    <row r="199" spans="1:6" ht="12.75" customHeight="1" x14ac:dyDescent="0.2">
      <c r="A199" s="61">
        <v>3412</v>
      </c>
      <c r="B199" s="95" t="s">
        <v>449</v>
      </c>
      <c r="C199" s="62" t="s">
        <v>450</v>
      </c>
      <c r="D199" s="292"/>
      <c r="E199" s="292"/>
      <c r="F199" s="64" t="str">
        <f t="shared" si="31"/>
        <v>-</v>
      </c>
    </row>
    <row r="200" spans="1:6" ht="12.75" customHeight="1" x14ac:dyDescent="0.2">
      <c r="A200" s="61">
        <v>3413</v>
      </c>
      <c r="B200" s="95" t="s">
        <v>451</v>
      </c>
      <c r="C200" s="62" t="s">
        <v>452</v>
      </c>
      <c r="D200" s="292"/>
      <c r="E200" s="292"/>
      <c r="F200" s="64" t="str">
        <f t="shared" si="31"/>
        <v>-</v>
      </c>
    </row>
    <row r="201" spans="1:6" ht="12.75" customHeight="1" x14ac:dyDescent="0.2">
      <c r="A201" s="61">
        <v>3419</v>
      </c>
      <c r="B201" s="95" t="s">
        <v>453</v>
      </c>
      <c r="C201" s="62" t="s">
        <v>454</v>
      </c>
      <c r="D201" s="292"/>
      <c r="E201" s="292"/>
      <c r="F201" s="64" t="str">
        <f t="shared" si="31"/>
        <v>-</v>
      </c>
    </row>
    <row r="202" spans="1:6" ht="12.75" customHeight="1" x14ac:dyDescent="0.2">
      <c r="A202" s="61">
        <v>342</v>
      </c>
      <c r="B202" s="95" t="s">
        <v>455</v>
      </c>
      <c r="C202" s="62" t="s">
        <v>456</v>
      </c>
      <c r="D202" s="63">
        <f t="shared" ref="D202:E202" si="46">SUM(D203:D209)</f>
        <v>0</v>
      </c>
      <c r="E202" s="63">
        <f t="shared" si="46"/>
        <v>0</v>
      </c>
      <c r="F202" s="64" t="str">
        <f t="shared" si="31"/>
        <v>-</v>
      </c>
    </row>
    <row r="203" spans="1:6" ht="24" x14ac:dyDescent="0.2">
      <c r="A203" s="61">
        <v>3421</v>
      </c>
      <c r="B203" s="95" t="s">
        <v>457</v>
      </c>
      <c r="C203" s="62" t="s">
        <v>458</v>
      </c>
      <c r="D203" s="292"/>
      <c r="E203" s="292"/>
      <c r="F203" s="64" t="str">
        <f t="shared" si="31"/>
        <v>-</v>
      </c>
    </row>
    <row r="204" spans="1:6" ht="24" x14ac:dyDescent="0.2">
      <c r="A204" s="61">
        <v>3422</v>
      </c>
      <c r="B204" s="237" t="s">
        <v>459</v>
      </c>
      <c r="C204" s="62" t="s">
        <v>460</v>
      </c>
      <c r="D204" s="292"/>
      <c r="E204" s="292"/>
      <c r="F204" s="64" t="str">
        <f t="shared" si="31"/>
        <v>-</v>
      </c>
    </row>
    <row r="205" spans="1:6" ht="24" x14ac:dyDescent="0.2">
      <c r="A205" s="61">
        <v>3423</v>
      </c>
      <c r="B205" s="237" t="s">
        <v>461</v>
      </c>
      <c r="C205" s="62" t="s">
        <v>462</v>
      </c>
      <c r="D205" s="292"/>
      <c r="E205" s="292"/>
      <c r="F205" s="64" t="str">
        <f t="shared" si="31"/>
        <v>-</v>
      </c>
    </row>
    <row r="206" spans="1:6" ht="12.75" customHeight="1" x14ac:dyDescent="0.2">
      <c r="A206" s="61">
        <v>3425</v>
      </c>
      <c r="B206" s="95" t="s">
        <v>463</v>
      </c>
      <c r="C206" s="62" t="s">
        <v>464</v>
      </c>
      <c r="D206" s="292"/>
      <c r="E206" s="292"/>
      <c r="F206" s="64" t="str">
        <f t="shared" si="31"/>
        <v>-</v>
      </c>
    </row>
    <row r="207" spans="1:6" ht="12.75" customHeight="1" x14ac:dyDescent="0.2">
      <c r="A207" s="61">
        <v>3426</v>
      </c>
      <c r="B207" s="95" t="s">
        <v>465</v>
      </c>
      <c r="C207" s="62" t="s">
        <v>466</v>
      </c>
      <c r="D207" s="292"/>
      <c r="E207" s="292"/>
      <c r="F207" s="64" t="str">
        <f t="shared" si="31"/>
        <v>-</v>
      </c>
    </row>
    <row r="208" spans="1:6" ht="24" x14ac:dyDescent="0.2">
      <c r="A208" s="61">
        <v>3427</v>
      </c>
      <c r="B208" s="95" t="s">
        <v>467</v>
      </c>
      <c r="C208" s="62" t="s">
        <v>468</v>
      </c>
      <c r="D208" s="292"/>
      <c r="E208" s="292"/>
      <c r="F208" s="64" t="str">
        <f t="shared" si="31"/>
        <v>-</v>
      </c>
    </row>
    <row r="209" spans="1:6" ht="12.75" customHeight="1" x14ac:dyDescent="0.2">
      <c r="A209" s="61">
        <v>3428</v>
      </c>
      <c r="B209" s="95" t="s">
        <v>469</v>
      </c>
      <c r="C209" s="62" t="s">
        <v>470</v>
      </c>
      <c r="D209" s="292"/>
      <c r="E209" s="292"/>
      <c r="F209" s="64" t="str">
        <f t="shared" si="31"/>
        <v>-</v>
      </c>
    </row>
    <row r="210" spans="1:6" ht="12.75" customHeight="1" x14ac:dyDescent="0.2">
      <c r="A210" s="61">
        <v>343</v>
      </c>
      <c r="B210" s="95" t="s">
        <v>471</v>
      </c>
      <c r="C210" s="62" t="s">
        <v>472</v>
      </c>
      <c r="D210" s="63">
        <f t="shared" ref="D210:E210" si="47">SUM(D211:D214)</f>
        <v>1118</v>
      </c>
      <c r="E210" s="63">
        <f t="shared" si="47"/>
        <v>348.2</v>
      </c>
      <c r="F210" s="64">
        <f t="shared" si="31"/>
        <v>31.144901610017889</v>
      </c>
    </row>
    <row r="211" spans="1:6" ht="12.75" customHeight="1" x14ac:dyDescent="0.2">
      <c r="A211" s="61">
        <v>3431</v>
      </c>
      <c r="B211" s="237" t="s">
        <v>473</v>
      </c>
      <c r="C211" s="62" t="s">
        <v>474</v>
      </c>
      <c r="D211" s="292">
        <v>1118</v>
      </c>
      <c r="E211" s="292">
        <v>348.2</v>
      </c>
      <c r="F211" s="64">
        <f t="shared" si="31"/>
        <v>31.144901610017889</v>
      </c>
    </row>
    <row r="212" spans="1:6" ht="12.75" customHeight="1" x14ac:dyDescent="0.2">
      <c r="A212" s="61">
        <v>3432</v>
      </c>
      <c r="B212" s="95" t="s">
        <v>475</v>
      </c>
      <c r="C212" s="62" t="s">
        <v>476</v>
      </c>
      <c r="D212" s="292"/>
      <c r="E212" s="292"/>
      <c r="F212" s="64" t="str">
        <f t="shared" si="31"/>
        <v>-</v>
      </c>
    </row>
    <row r="213" spans="1:6" ht="12.75" customHeight="1" x14ac:dyDescent="0.2">
      <c r="A213" s="61">
        <v>3433</v>
      </c>
      <c r="B213" s="95" t="s">
        <v>477</v>
      </c>
      <c r="C213" s="62" t="s">
        <v>478</v>
      </c>
      <c r="D213" s="292"/>
      <c r="E213" s="292"/>
      <c r="F213" s="64" t="str">
        <f t="shared" si="31"/>
        <v>-</v>
      </c>
    </row>
    <row r="214" spans="1:6" ht="12.75" customHeight="1" x14ac:dyDescent="0.2">
      <c r="A214" s="61">
        <v>3434</v>
      </c>
      <c r="B214" s="95" t="s">
        <v>479</v>
      </c>
      <c r="C214" s="62" t="s">
        <v>480</v>
      </c>
      <c r="D214" s="292"/>
      <c r="E214" s="292"/>
      <c r="F214" s="64" t="str">
        <f t="shared" si="31"/>
        <v>-</v>
      </c>
    </row>
    <row r="215" spans="1:6" ht="12.75" customHeight="1" x14ac:dyDescent="0.2">
      <c r="A215" s="61">
        <v>35</v>
      </c>
      <c r="B215" s="95" t="s">
        <v>481</v>
      </c>
      <c r="C215" s="62" t="s">
        <v>482</v>
      </c>
      <c r="D215" s="63">
        <f t="shared" ref="D215:E215" si="48">D216+D219+D223</f>
        <v>0</v>
      </c>
      <c r="E215" s="63">
        <f t="shared" si="48"/>
        <v>0</v>
      </c>
      <c r="F215" s="64" t="str">
        <f t="shared" si="31"/>
        <v>-</v>
      </c>
    </row>
    <row r="216" spans="1:6" ht="12.75" customHeight="1" x14ac:dyDescent="0.2">
      <c r="A216" s="61">
        <v>351</v>
      </c>
      <c r="B216" s="95" t="s">
        <v>483</v>
      </c>
      <c r="C216" s="62" t="s">
        <v>484</v>
      </c>
      <c r="D216" s="63">
        <f t="shared" ref="D216:E216" si="49">SUM(D217:D218)</f>
        <v>0</v>
      </c>
      <c r="E216" s="63">
        <f t="shared" si="49"/>
        <v>0</v>
      </c>
      <c r="F216" s="64" t="str">
        <f t="shared" si="31"/>
        <v>-</v>
      </c>
    </row>
    <row r="217" spans="1:6" ht="12.75" customHeight="1" x14ac:dyDescent="0.2">
      <c r="A217" s="61">
        <v>3511</v>
      </c>
      <c r="B217" s="95" t="s">
        <v>485</v>
      </c>
      <c r="C217" s="62" t="s">
        <v>486</v>
      </c>
      <c r="D217" s="292"/>
      <c r="E217" s="292"/>
      <c r="F217" s="64" t="str">
        <f t="shared" si="31"/>
        <v>-</v>
      </c>
    </row>
    <row r="218" spans="1:6" ht="12.75" customHeight="1" x14ac:dyDescent="0.2">
      <c r="A218" s="61">
        <v>3512</v>
      </c>
      <c r="B218" s="95" t="s">
        <v>487</v>
      </c>
      <c r="C218" s="62" t="s">
        <v>488</v>
      </c>
      <c r="D218" s="292"/>
      <c r="E218" s="292"/>
      <c r="F218" s="64" t="str">
        <f t="shared" si="31"/>
        <v>-</v>
      </c>
    </row>
    <row r="219" spans="1:6" ht="24" x14ac:dyDescent="0.2">
      <c r="A219" s="61">
        <v>352</v>
      </c>
      <c r="B219" s="95" t="s">
        <v>489</v>
      </c>
      <c r="C219" s="62" t="s">
        <v>490</v>
      </c>
      <c r="D219" s="63">
        <f t="shared" ref="D219:E219" si="50">SUM(D220:D222)</f>
        <v>0</v>
      </c>
      <c r="E219" s="63">
        <f t="shared" si="50"/>
        <v>0</v>
      </c>
      <c r="F219" s="64" t="str">
        <f t="shared" si="31"/>
        <v>-</v>
      </c>
    </row>
    <row r="220" spans="1:6" ht="12.75" customHeight="1" x14ac:dyDescent="0.2">
      <c r="A220" s="61">
        <v>3521</v>
      </c>
      <c r="B220" s="95" t="s">
        <v>491</v>
      </c>
      <c r="C220" s="62" t="s">
        <v>492</v>
      </c>
      <c r="D220" s="292"/>
      <c r="E220" s="292"/>
      <c r="F220" s="64" t="str">
        <f t="shared" si="31"/>
        <v>-</v>
      </c>
    </row>
    <row r="221" spans="1:6" ht="12.75" customHeight="1" x14ac:dyDescent="0.2">
      <c r="A221" s="61">
        <v>3522</v>
      </c>
      <c r="B221" s="95" t="s">
        <v>493</v>
      </c>
      <c r="C221" s="62" t="s">
        <v>494</v>
      </c>
      <c r="D221" s="292"/>
      <c r="E221" s="292"/>
      <c r="F221" s="64" t="str">
        <f t="shared" si="31"/>
        <v>-</v>
      </c>
    </row>
    <row r="222" spans="1:6" ht="12.75" customHeight="1" x14ac:dyDescent="0.2">
      <c r="A222" s="61">
        <v>3523</v>
      </c>
      <c r="B222" s="95" t="s">
        <v>495</v>
      </c>
      <c r="C222" s="62" t="s">
        <v>496</v>
      </c>
      <c r="D222" s="292"/>
      <c r="E222" s="292"/>
      <c r="F222" s="64" t="str">
        <f t="shared" si="31"/>
        <v>-</v>
      </c>
    </row>
    <row r="223" spans="1:6" ht="24" x14ac:dyDescent="0.2">
      <c r="A223" s="61" t="s">
        <v>497</v>
      </c>
      <c r="B223" s="95" t="s">
        <v>498</v>
      </c>
      <c r="C223" s="62" t="s">
        <v>497</v>
      </c>
      <c r="D223" s="292"/>
      <c r="E223" s="292"/>
      <c r="F223" s="64"/>
    </row>
    <row r="224" spans="1:6" ht="24" x14ac:dyDescent="0.2">
      <c r="A224" s="61">
        <v>36</v>
      </c>
      <c r="B224" s="95" t="s">
        <v>499</v>
      </c>
      <c r="C224" s="62" t="s">
        <v>500</v>
      </c>
      <c r="D224" s="63">
        <f t="shared" ref="D224:E224" si="51">D225+D228+D231+D236+D240+D244+D247</f>
        <v>0</v>
      </c>
      <c r="E224" s="63">
        <f t="shared" si="51"/>
        <v>0</v>
      </c>
      <c r="F224" s="64" t="str">
        <f t="shared" ref="F224:F233" si="52">IF(D224&lt;&gt;0,IF(E224/D224&gt;=100,"&gt;&gt;100",E224/D224*100),"-")</f>
        <v>-</v>
      </c>
    </row>
    <row r="225" spans="1:6" ht="12.75" customHeight="1" x14ac:dyDescent="0.2">
      <c r="A225" s="61">
        <v>361</v>
      </c>
      <c r="B225" s="95" t="s">
        <v>501</v>
      </c>
      <c r="C225" s="62" t="s">
        <v>502</v>
      </c>
      <c r="D225" s="63">
        <f t="shared" ref="D225:E225" si="53">SUM(D226:D227)</f>
        <v>0</v>
      </c>
      <c r="E225" s="63">
        <f t="shared" si="53"/>
        <v>0</v>
      </c>
      <c r="F225" s="64" t="str">
        <f t="shared" si="52"/>
        <v>-</v>
      </c>
    </row>
    <row r="226" spans="1:6" ht="12.75" customHeight="1" x14ac:dyDescent="0.2">
      <c r="A226" s="61">
        <v>3611</v>
      </c>
      <c r="B226" s="95" t="s">
        <v>503</v>
      </c>
      <c r="C226" s="62" t="s">
        <v>504</v>
      </c>
      <c r="D226" s="292"/>
      <c r="E226" s="292"/>
      <c r="F226" s="64" t="str">
        <f t="shared" si="52"/>
        <v>-</v>
      </c>
    </row>
    <row r="227" spans="1:6" ht="12.75" customHeight="1" x14ac:dyDescent="0.2">
      <c r="A227" s="61">
        <v>3612</v>
      </c>
      <c r="B227" s="95" t="s">
        <v>505</v>
      </c>
      <c r="C227" s="62" t="s">
        <v>506</v>
      </c>
      <c r="D227" s="292"/>
      <c r="E227" s="292"/>
      <c r="F227" s="64" t="str">
        <f t="shared" si="52"/>
        <v>-</v>
      </c>
    </row>
    <row r="228" spans="1:6" ht="24" x14ac:dyDescent="0.2">
      <c r="A228" s="61">
        <v>362</v>
      </c>
      <c r="B228" s="95" t="s">
        <v>507</v>
      </c>
      <c r="C228" s="62" t="s">
        <v>508</v>
      </c>
      <c r="D228" s="63">
        <f t="shared" ref="D228:E228" si="54">SUM(D229:D230)</f>
        <v>0</v>
      </c>
      <c r="E228" s="63">
        <f t="shared" si="54"/>
        <v>0</v>
      </c>
      <c r="F228" s="64" t="str">
        <f t="shared" si="52"/>
        <v>-</v>
      </c>
    </row>
    <row r="229" spans="1:6" ht="12.75" customHeight="1" x14ac:dyDescent="0.2">
      <c r="A229" s="61">
        <v>3621</v>
      </c>
      <c r="B229" s="95" t="s">
        <v>509</v>
      </c>
      <c r="C229" s="62" t="s">
        <v>510</v>
      </c>
      <c r="D229" s="292"/>
      <c r="E229" s="292"/>
      <c r="F229" s="64" t="str">
        <f t="shared" si="52"/>
        <v>-</v>
      </c>
    </row>
    <row r="230" spans="1:6" ht="24" x14ac:dyDescent="0.2">
      <c r="A230" s="61">
        <v>3622</v>
      </c>
      <c r="B230" s="95" t="s">
        <v>511</v>
      </c>
      <c r="C230" s="62" t="s">
        <v>512</v>
      </c>
      <c r="D230" s="292"/>
      <c r="E230" s="292"/>
      <c r="F230" s="64" t="str">
        <f t="shared" si="52"/>
        <v>-</v>
      </c>
    </row>
    <row r="231" spans="1:6" ht="12.75" customHeight="1" x14ac:dyDescent="0.2">
      <c r="A231" s="61">
        <v>363</v>
      </c>
      <c r="B231" s="107" t="s">
        <v>513</v>
      </c>
      <c r="C231" s="62" t="s">
        <v>514</v>
      </c>
      <c r="D231" s="63">
        <f t="shared" ref="D231:E231" si="55">SUM(D232:D235)</f>
        <v>0</v>
      </c>
      <c r="E231" s="63">
        <f t="shared" si="55"/>
        <v>0</v>
      </c>
      <c r="F231" s="64" t="str">
        <f t="shared" si="52"/>
        <v>-</v>
      </c>
    </row>
    <row r="232" spans="1:6" ht="12.75" customHeight="1" x14ac:dyDescent="0.2">
      <c r="A232" s="61">
        <v>3631</v>
      </c>
      <c r="B232" s="95" t="s">
        <v>515</v>
      </c>
      <c r="C232" s="62" t="s">
        <v>516</v>
      </c>
      <c r="D232" s="292"/>
      <c r="E232" s="292"/>
      <c r="F232" s="64" t="str">
        <f t="shared" si="52"/>
        <v>-</v>
      </c>
    </row>
    <row r="233" spans="1:6" ht="12.75" customHeight="1" x14ac:dyDescent="0.2">
      <c r="A233" s="61">
        <v>3632</v>
      </c>
      <c r="B233" s="95" t="s">
        <v>517</v>
      </c>
      <c r="C233" s="62" t="s">
        <v>518</v>
      </c>
      <c r="D233" s="292"/>
      <c r="E233" s="292"/>
      <c r="F233" s="64" t="str">
        <f t="shared" si="52"/>
        <v>-</v>
      </c>
    </row>
    <row r="234" spans="1:6" ht="12.75" customHeight="1" x14ac:dyDescent="0.2">
      <c r="A234" s="65" t="s">
        <v>519</v>
      </c>
      <c r="B234" s="105" t="s">
        <v>520</v>
      </c>
      <c r="C234" s="66" t="s">
        <v>519</v>
      </c>
      <c r="D234" s="292"/>
      <c r="E234" s="292"/>
      <c r="F234" s="64"/>
    </row>
    <row r="235" spans="1:6" ht="24" x14ac:dyDescent="0.2">
      <c r="A235" s="65" t="s">
        <v>521</v>
      </c>
      <c r="B235" s="105" t="s">
        <v>522</v>
      </c>
      <c r="C235" s="66" t="s">
        <v>521</v>
      </c>
      <c r="D235" s="292"/>
      <c r="E235" s="292"/>
      <c r="F235" s="64"/>
    </row>
    <row r="236" spans="1:6" ht="12.75" customHeight="1" x14ac:dyDescent="0.2">
      <c r="A236" s="61" t="s">
        <v>523</v>
      </c>
      <c r="B236" s="107" t="s">
        <v>524</v>
      </c>
      <c r="C236" s="62" t="s">
        <v>523</v>
      </c>
      <c r="D236" s="63">
        <f t="shared" ref="D236:E236" si="56">SUM(D237:D239)</f>
        <v>0</v>
      </c>
      <c r="E236" s="63">
        <f t="shared" si="56"/>
        <v>0</v>
      </c>
      <c r="F236" s="64" t="str">
        <f t="shared" ref="F236:F238" si="57">IF(D236&lt;&gt;0,IF(E236/D236&gt;=100,"&gt;&gt;100",E236/D236*100),"-")</f>
        <v>-</v>
      </c>
    </row>
    <row r="237" spans="1:6" ht="12.75" customHeight="1" x14ac:dyDescent="0.2">
      <c r="A237" s="61" t="s">
        <v>525</v>
      </c>
      <c r="B237" s="95" t="s">
        <v>526</v>
      </c>
      <c r="C237" s="62" t="s">
        <v>525</v>
      </c>
      <c r="D237" s="292"/>
      <c r="E237" s="292"/>
      <c r="F237" s="64" t="str">
        <f t="shared" si="57"/>
        <v>-</v>
      </c>
    </row>
    <row r="238" spans="1:6" ht="12.75" customHeight="1" x14ac:dyDescent="0.2">
      <c r="A238" s="61" t="s">
        <v>527</v>
      </c>
      <c r="B238" s="95" t="s">
        <v>528</v>
      </c>
      <c r="C238" s="62" t="s">
        <v>527</v>
      </c>
      <c r="D238" s="292"/>
      <c r="E238" s="292"/>
      <c r="F238" s="64" t="str">
        <f t="shared" si="57"/>
        <v>-</v>
      </c>
    </row>
    <row r="239" spans="1:6" ht="12.75" customHeight="1" x14ac:dyDescent="0.2">
      <c r="A239" s="65" t="s">
        <v>529</v>
      </c>
      <c r="B239" s="105" t="s">
        <v>530</v>
      </c>
      <c r="C239" s="66" t="s">
        <v>529</v>
      </c>
      <c r="D239" s="292"/>
      <c r="E239" s="292"/>
      <c r="F239" s="64"/>
    </row>
    <row r="240" spans="1:6" ht="24" x14ac:dyDescent="0.2">
      <c r="A240" s="61" t="s">
        <v>531</v>
      </c>
      <c r="B240" s="95" t="s">
        <v>532</v>
      </c>
      <c r="C240" s="62" t="s">
        <v>531</v>
      </c>
      <c r="D240" s="63">
        <f t="shared" ref="D240:E240" si="58">SUM(D241:D243)</f>
        <v>0</v>
      </c>
      <c r="E240" s="63">
        <f t="shared" si="58"/>
        <v>0</v>
      </c>
      <c r="F240" s="64" t="str">
        <f t="shared" ref="F240:F241" si="59">IF(D240&lt;&gt;0,IF(E240/D240&gt;=100,"&gt;&gt;100",E240/D240*100),"-")</f>
        <v>-</v>
      </c>
    </row>
    <row r="241" spans="1:6" ht="24" x14ac:dyDescent="0.2">
      <c r="A241" s="61">
        <v>3672</v>
      </c>
      <c r="B241" s="95" t="s">
        <v>533</v>
      </c>
      <c r="C241" s="62" t="s">
        <v>534</v>
      </c>
      <c r="D241" s="292"/>
      <c r="E241" s="292"/>
      <c r="F241" s="64" t="str">
        <f t="shared" si="59"/>
        <v>-</v>
      </c>
    </row>
    <row r="242" spans="1:6" ht="24" x14ac:dyDescent="0.2">
      <c r="A242" s="61">
        <v>3673</v>
      </c>
      <c r="B242" s="95" t="s">
        <v>535</v>
      </c>
      <c r="C242" s="62" t="s">
        <v>536</v>
      </c>
      <c r="D242" s="292"/>
      <c r="E242" s="292"/>
      <c r="F242" s="64"/>
    </row>
    <row r="243" spans="1:6" ht="24" x14ac:dyDescent="0.2">
      <c r="A243" s="61">
        <v>3674</v>
      </c>
      <c r="B243" s="95" t="s">
        <v>537</v>
      </c>
      <c r="C243" s="62" t="s">
        <v>538</v>
      </c>
      <c r="D243" s="292"/>
      <c r="E243" s="292"/>
      <c r="F243" s="64"/>
    </row>
    <row r="244" spans="1:6" ht="12.75" customHeight="1" x14ac:dyDescent="0.2">
      <c r="A244" s="61" t="s">
        <v>539</v>
      </c>
      <c r="B244" s="95" t="s">
        <v>540</v>
      </c>
      <c r="C244" s="62" t="s">
        <v>539</v>
      </c>
      <c r="D244" s="63">
        <f t="shared" ref="D244:E244" si="60">SUM(D245:D246)</f>
        <v>0</v>
      </c>
      <c r="E244" s="63">
        <f t="shared" si="60"/>
        <v>0</v>
      </c>
      <c r="F244" s="64" t="str">
        <f t="shared" ref="F244:F246" si="61">IF(D244&lt;&gt;0,IF(E244/D244&gt;=100,"&gt;&gt;100",E244/D244*100),"-")</f>
        <v>-</v>
      </c>
    </row>
    <row r="245" spans="1:6" ht="12.75" customHeight="1" x14ac:dyDescent="0.2">
      <c r="A245" s="61" t="s">
        <v>541</v>
      </c>
      <c r="B245" s="95" t="s">
        <v>542</v>
      </c>
      <c r="C245" s="62" t="s">
        <v>541</v>
      </c>
      <c r="D245" s="292"/>
      <c r="E245" s="292"/>
      <c r="F245" s="64" t="str">
        <f t="shared" si="61"/>
        <v>-</v>
      </c>
    </row>
    <row r="246" spans="1:6" ht="12.75" customHeight="1" x14ac:dyDescent="0.2">
      <c r="A246" s="61" t="s">
        <v>543</v>
      </c>
      <c r="B246" s="95" t="s">
        <v>544</v>
      </c>
      <c r="C246" s="62" t="s">
        <v>543</v>
      </c>
      <c r="D246" s="292"/>
      <c r="E246" s="292"/>
      <c r="F246" s="64" t="str">
        <f t="shared" si="61"/>
        <v>-</v>
      </c>
    </row>
    <row r="247" spans="1:6" ht="24" x14ac:dyDescent="0.2">
      <c r="A247" s="61" t="s">
        <v>545</v>
      </c>
      <c r="B247" s="95" t="s">
        <v>546</v>
      </c>
      <c r="C247" s="62" t="s">
        <v>545</v>
      </c>
      <c r="D247" s="63">
        <f t="shared" ref="D247:E247" si="62">SUM(D248:D251)</f>
        <v>0</v>
      </c>
      <c r="E247" s="63">
        <f t="shared" si="62"/>
        <v>0</v>
      </c>
      <c r="F247" s="64"/>
    </row>
    <row r="248" spans="1:6" ht="12.75" customHeight="1" x14ac:dyDescent="0.2">
      <c r="A248" s="61" t="s">
        <v>547</v>
      </c>
      <c r="B248" s="95" t="s">
        <v>209</v>
      </c>
      <c r="C248" s="62" t="s">
        <v>547</v>
      </c>
      <c r="D248" s="292"/>
      <c r="E248" s="292"/>
      <c r="F248" s="64"/>
    </row>
    <row r="249" spans="1:6" ht="12.75" customHeight="1" x14ac:dyDescent="0.2">
      <c r="A249" s="61" t="s">
        <v>548</v>
      </c>
      <c r="B249" s="95" t="s">
        <v>211</v>
      </c>
      <c r="C249" s="62" t="s">
        <v>548</v>
      </c>
      <c r="D249" s="292"/>
      <c r="E249" s="292"/>
      <c r="F249" s="64"/>
    </row>
    <row r="250" spans="1:6" ht="24" x14ac:dyDescent="0.2">
      <c r="A250" s="61" t="s">
        <v>549</v>
      </c>
      <c r="B250" s="95" t="s">
        <v>213</v>
      </c>
      <c r="C250" s="62" t="s">
        <v>549</v>
      </c>
      <c r="D250" s="292"/>
      <c r="E250" s="292"/>
      <c r="F250" s="64"/>
    </row>
    <row r="251" spans="1:6" ht="24" x14ac:dyDescent="0.2">
      <c r="A251" s="61" t="s">
        <v>550</v>
      </c>
      <c r="B251" s="95" t="s">
        <v>215</v>
      </c>
      <c r="C251" s="62" t="s">
        <v>550</v>
      </c>
      <c r="D251" s="292"/>
      <c r="E251" s="292"/>
      <c r="F251" s="64"/>
    </row>
    <row r="252" spans="1:6" ht="24" x14ac:dyDescent="0.2">
      <c r="A252" s="61">
        <v>37</v>
      </c>
      <c r="B252" s="95" t="s">
        <v>551</v>
      </c>
      <c r="C252" s="62" t="s">
        <v>552</v>
      </c>
      <c r="D252" s="63">
        <f t="shared" ref="D252:E252" si="63">D253+D259</f>
        <v>0</v>
      </c>
      <c r="E252" s="63">
        <f t="shared" si="63"/>
        <v>0</v>
      </c>
      <c r="F252" s="64" t="str">
        <f t="shared" ref="F252:F257" si="64">IF(D252&lt;&gt;0,IF(E252/D252&gt;=100,"&gt;&gt;100",E252/D252*100),"-")</f>
        <v>-</v>
      </c>
    </row>
    <row r="253" spans="1:6" ht="24" x14ac:dyDescent="0.2">
      <c r="A253" s="61">
        <v>371</v>
      </c>
      <c r="B253" s="95" t="s">
        <v>553</v>
      </c>
      <c r="C253" s="62" t="s">
        <v>554</v>
      </c>
      <c r="D253" s="63">
        <f t="shared" ref="D253:E253" si="65">SUM(D254:D258)</f>
        <v>0</v>
      </c>
      <c r="E253" s="63">
        <f t="shared" si="65"/>
        <v>0</v>
      </c>
      <c r="F253" s="64" t="str">
        <f t="shared" si="64"/>
        <v>-</v>
      </c>
    </row>
    <row r="254" spans="1:6" ht="24" x14ac:dyDescent="0.2">
      <c r="A254" s="61">
        <v>3711</v>
      </c>
      <c r="B254" s="95" t="s">
        <v>555</v>
      </c>
      <c r="C254" s="62" t="s">
        <v>556</v>
      </c>
      <c r="D254" s="292"/>
      <c r="E254" s="292"/>
      <c r="F254" s="64" t="str">
        <f t="shared" si="64"/>
        <v>-</v>
      </c>
    </row>
    <row r="255" spans="1:6" ht="24" x14ac:dyDescent="0.2">
      <c r="A255" s="61">
        <v>3712</v>
      </c>
      <c r="B255" s="95" t="s">
        <v>557</v>
      </c>
      <c r="C255" s="62" t="s">
        <v>558</v>
      </c>
      <c r="D255" s="292"/>
      <c r="E255" s="292"/>
      <c r="F255" s="64" t="str">
        <f t="shared" si="64"/>
        <v>-</v>
      </c>
    </row>
    <row r="256" spans="1:6" ht="24" x14ac:dyDescent="0.2">
      <c r="A256" s="61" t="s">
        <v>559</v>
      </c>
      <c r="B256" s="95" t="s">
        <v>560</v>
      </c>
      <c r="C256" s="62" t="s">
        <v>559</v>
      </c>
      <c r="D256" s="292"/>
      <c r="E256" s="292"/>
      <c r="F256" s="64" t="str">
        <f t="shared" si="64"/>
        <v>-</v>
      </c>
    </row>
    <row r="257" spans="1:6" ht="24" x14ac:dyDescent="0.2">
      <c r="A257" s="61" t="s">
        <v>561</v>
      </c>
      <c r="B257" s="95" t="s">
        <v>562</v>
      </c>
      <c r="C257" s="62" t="s">
        <v>561</v>
      </c>
      <c r="D257" s="292"/>
      <c r="E257" s="292"/>
      <c r="F257" s="64" t="str">
        <f t="shared" si="64"/>
        <v>-</v>
      </c>
    </row>
    <row r="258" spans="1:6" ht="12.75" customHeight="1" x14ac:dyDescent="0.2">
      <c r="A258" s="61" t="s">
        <v>563</v>
      </c>
      <c r="B258" s="95" t="s">
        <v>564</v>
      </c>
      <c r="C258" s="62" t="s">
        <v>563</v>
      </c>
      <c r="D258" s="292"/>
      <c r="E258" s="292"/>
      <c r="F258" s="64"/>
    </row>
    <row r="259" spans="1:6" ht="12.75" customHeight="1" x14ac:dyDescent="0.2">
      <c r="A259" s="61">
        <v>372</v>
      </c>
      <c r="B259" s="237" t="s">
        <v>565</v>
      </c>
      <c r="C259" s="62" t="s">
        <v>566</v>
      </c>
      <c r="D259" s="63">
        <f t="shared" ref="D259:E259" si="66">SUM(D260:D262)</f>
        <v>0</v>
      </c>
      <c r="E259" s="63">
        <f t="shared" si="66"/>
        <v>0</v>
      </c>
      <c r="F259" s="64" t="str">
        <f t="shared" ref="F259:F261" si="67">IF(D259&lt;&gt;0,IF(E259/D259&gt;=100,"&gt;&gt;100",E259/D259*100),"-")</f>
        <v>-</v>
      </c>
    </row>
    <row r="260" spans="1:6" ht="12.75" customHeight="1" x14ac:dyDescent="0.2">
      <c r="A260" s="61">
        <v>3721</v>
      </c>
      <c r="B260" s="95" t="s">
        <v>567</v>
      </c>
      <c r="C260" s="62" t="s">
        <v>568</v>
      </c>
      <c r="D260" s="292"/>
      <c r="E260" s="292"/>
      <c r="F260" s="64" t="str">
        <f t="shared" si="67"/>
        <v>-</v>
      </c>
    </row>
    <row r="261" spans="1:6" ht="12.75" customHeight="1" x14ac:dyDescent="0.2">
      <c r="A261" s="61">
        <v>3722</v>
      </c>
      <c r="B261" s="95" t="s">
        <v>569</v>
      </c>
      <c r="C261" s="62" t="s">
        <v>570</v>
      </c>
      <c r="D261" s="292"/>
      <c r="E261" s="292"/>
      <c r="F261" s="64" t="str">
        <f t="shared" si="67"/>
        <v>-</v>
      </c>
    </row>
    <row r="262" spans="1:6" ht="12.75" customHeight="1" x14ac:dyDescent="0.2">
      <c r="A262" s="61" t="s">
        <v>571</v>
      </c>
      <c r="B262" s="95" t="s">
        <v>572</v>
      </c>
      <c r="C262" s="62" t="s">
        <v>571</v>
      </c>
      <c r="D262" s="292"/>
      <c r="E262" s="292"/>
      <c r="F262" s="64"/>
    </row>
    <row r="263" spans="1:6" ht="12.75" customHeight="1" x14ac:dyDescent="0.2">
      <c r="A263" s="61">
        <v>38</v>
      </c>
      <c r="B263" s="95" t="s">
        <v>573</v>
      </c>
      <c r="C263" s="62" t="s">
        <v>574</v>
      </c>
      <c r="D263" s="63">
        <f t="shared" ref="D263:E263" si="68">D264+D268+D273+D279</f>
        <v>0</v>
      </c>
      <c r="E263" s="63">
        <f t="shared" si="68"/>
        <v>0</v>
      </c>
      <c r="F263" s="64" t="str">
        <f t="shared" ref="F263:F266" si="69">IF(D263&lt;&gt;0,IF(E263/D263&gt;=100,"&gt;&gt;100",E263/D263*100),"-")</f>
        <v>-</v>
      </c>
    </row>
    <row r="264" spans="1:6" ht="12.75" customHeight="1" x14ac:dyDescent="0.2">
      <c r="A264" s="61">
        <v>381</v>
      </c>
      <c r="B264" s="95" t="s">
        <v>575</v>
      </c>
      <c r="C264" s="62" t="s">
        <v>576</v>
      </c>
      <c r="D264" s="63">
        <f t="shared" ref="D264:E264" si="70">SUM(D265:D267)</f>
        <v>0</v>
      </c>
      <c r="E264" s="63">
        <f t="shared" si="70"/>
        <v>0</v>
      </c>
      <c r="F264" s="64" t="str">
        <f t="shared" si="69"/>
        <v>-</v>
      </c>
    </row>
    <row r="265" spans="1:6" ht="12.75" customHeight="1" x14ac:dyDescent="0.2">
      <c r="A265" s="61">
        <v>3811</v>
      </c>
      <c r="B265" s="95" t="s">
        <v>577</v>
      </c>
      <c r="C265" s="62" t="s">
        <v>578</v>
      </c>
      <c r="D265" s="292"/>
      <c r="E265" s="292"/>
      <c r="F265" s="64" t="str">
        <f t="shared" si="69"/>
        <v>-</v>
      </c>
    </row>
    <row r="266" spans="1:6" ht="12.75" customHeight="1" x14ac:dyDescent="0.2">
      <c r="A266" s="61">
        <v>3812</v>
      </c>
      <c r="B266" s="95" t="s">
        <v>579</v>
      </c>
      <c r="C266" s="62" t="s">
        <v>580</v>
      </c>
      <c r="D266" s="292"/>
      <c r="E266" s="292"/>
      <c r="F266" s="64" t="str">
        <f t="shared" si="69"/>
        <v>-</v>
      </c>
    </row>
    <row r="267" spans="1:6" ht="12.75" customHeight="1" x14ac:dyDescent="0.2">
      <c r="A267" s="61" t="s">
        <v>581</v>
      </c>
      <c r="B267" s="95" t="s">
        <v>582</v>
      </c>
      <c r="C267" s="62" t="s">
        <v>581</v>
      </c>
      <c r="D267" s="292"/>
      <c r="E267" s="292"/>
      <c r="F267" s="64"/>
    </row>
    <row r="268" spans="1:6" ht="12.75" customHeight="1" x14ac:dyDescent="0.2">
      <c r="A268" s="61">
        <v>382</v>
      </c>
      <c r="B268" s="107" t="s">
        <v>583</v>
      </c>
      <c r="C268" s="62" t="s">
        <v>584</v>
      </c>
      <c r="D268" s="63">
        <f t="shared" ref="D268:E268" si="71">SUM(D269:D272)</f>
        <v>0</v>
      </c>
      <c r="E268" s="63">
        <f t="shared" si="71"/>
        <v>0</v>
      </c>
      <c r="F268" s="64" t="str">
        <f t="shared" ref="F268:F270" si="72">IF(D268&lt;&gt;0,IF(E268/D268&gt;=100,"&gt;&gt;100",E268/D268*100),"-")</f>
        <v>-</v>
      </c>
    </row>
    <row r="269" spans="1:6" ht="12.75" customHeight="1" x14ac:dyDescent="0.2">
      <c r="A269" s="61">
        <v>3821</v>
      </c>
      <c r="B269" s="95" t="s">
        <v>585</v>
      </c>
      <c r="C269" s="62" t="s">
        <v>586</v>
      </c>
      <c r="D269" s="292"/>
      <c r="E269" s="292"/>
      <c r="F269" s="64" t="str">
        <f t="shared" si="72"/>
        <v>-</v>
      </c>
    </row>
    <row r="270" spans="1:6" ht="12.75" customHeight="1" x14ac:dyDescent="0.2">
      <c r="A270" s="61">
        <v>3822</v>
      </c>
      <c r="B270" s="95" t="s">
        <v>587</v>
      </c>
      <c r="C270" s="62" t="s">
        <v>588</v>
      </c>
      <c r="D270" s="292"/>
      <c r="E270" s="292"/>
      <c r="F270" s="64" t="str">
        <f t="shared" si="72"/>
        <v>-</v>
      </c>
    </row>
    <row r="271" spans="1:6" ht="12.75" customHeight="1" x14ac:dyDescent="0.2">
      <c r="A271" s="61" t="s">
        <v>589</v>
      </c>
      <c r="B271" s="95" t="s">
        <v>590</v>
      </c>
      <c r="C271" s="62" t="s">
        <v>589</v>
      </c>
      <c r="D271" s="292"/>
      <c r="E271" s="292"/>
      <c r="F271" s="64"/>
    </row>
    <row r="272" spans="1:6" ht="24" x14ac:dyDescent="0.2">
      <c r="A272" s="65" t="s">
        <v>591</v>
      </c>
      <c r="B272" s="105" t="s">
        <v>592</v>
      </c>
      <c r="C272" s="66" t="s">
        <v>591</v>
      </c>
      <c r="D272" s="292"/>
      <c r="E272" s="292"/>
      <c r="F272" s="64"/>
    </row>
    <row r="273" spans="1:6" ht="12.75" customHeight="1" x14ac:dyDescent="0.2">
      <c r="A273" s="61">
        <v>383</v>
      </c>
      <c r="B273" s="95" t="s">
        <v>593</v>
      </c>
      <c r="C273" s="62" t="s">
        <v>594</v>
      </c>
      <c r="D273" s="63">
        <f t="shared" ref="D273:E273" si="73">SUM(D274:D278)</f>
        <v>0</v>
      </c>
      <c r="E273" s="63">
        <f t="shared" si="73"/>
        <v>0</v>
      </c>
      <c r="F273" s="64" t="str">
        <f t="shared" ref="F273:F282" si="74">IF(D273&lt;&gt;0,IF(E273/D273&gt;=100,"&gt;&gt;100",E273/D273*100),"-")</f>
        <v>-</v>
      </c>
    </row>
    <row r="274" spans="1:6" ht="12.75" customHeight="1" x14ac:dyDescent="0.2">
      <c r="A274" s="61">
        <v>3831</v>
      </c>
      <c r="B274" s="95" t="s">
        <v>595</v>
      </c>
      <c r="C274" s="62" t="s">
        <v>596</v>
      </c>
      <c r="D274" s="292"/>
      <c r="E274" s="292"/>
      <c r="F274" s="64" t="str">
        <f t="shared" si="74"/>
        <v>-</v>
      </c>
    </row>
    <row r="275" spans="1:6" ht="12.75" customHeight="1" x14ac:dyDescent="0.2">
      <c r="A275" s="61">
        <v>3832</v>
      </c>
      <c r="B275" s="95" t="s">
        <v>597</v>
      </c>
      <c r="C275" s="62" t="s">
        <v>598</v>
      </c>
      <c r="D275" s="292"/>
      <c r="E275" s="292"/>
      <c r="F275" s="64" t="str">
        <f t="shared" si="74"/>
        <v>-</v>
      </c>
    </row>
    <row r="276" spans="1:6" ht="12.75" customHeight="1" x14ac:dyDescent="0.2">
      <c r="A276" s="61">
        <v>3833</v>
      </c>
      <c r="B276" s="95" t="s">
        <v>599</v>
      </c>
      <c r="C276" s="62" t="s">
        <v>600</v>
      </c>
      <c r="D276" s="292"/>
      <c r="E276" s="292"/>
      <c r="F276" s="64" t="str">
        <f t="shared" si="74"/>
        <v>-</v>
      </c>
    </row>
    <row r="277" spans="1:6" ht="12.75" customHeight="1" x14ac:dyDescent="0.2">
      <c r="A277" s="61">
        <v>3834</v>
      </c>
      <c r="B277" s="95" t="s">
        <v>601</v>
      </c>
      <c r="C277" s="62" t="s">
        <v>602</v>
      </c>
      <c r="D277" s="292"/>
      <c r="E277" s="292"/>
      <c r="F277" s="64" t="str">
        <f t="shared" si="74"/>
        <v>-</v>
      </c>
    </row>
    <row r="278" spans="1:6" ht="12.75" customHeight="1" x14ac:dyDescent="0.2">
      <c r="A278" s="61" t="s">
        <v>603</v>
      </c>
      <c r="B278" s="95" t="s">
        <v>351</v>
      </c>
      <c r="C278" s="62" t="s">
        <v>603</v>
      </c>
      <c r="D278" s="292"/>
      <c r="E278" s="292"/>
      <c r="F278" s="64" t="str">
        <f t="shared" si="74"/>
        <v>-</v>
      </c>
    </row>
    <row r="279" spans="1:6" ht="12.75" customHeight="1" x14ac:dyDescent="0.2">
      <c r="A279" s="61">
        <v>386</v>
      </c>
      <c r="B279" s="107" t="s">
        <v>604</v>
      </c>
      <c r="C279" s="62" t="s">
        <v>605</v>
      </c>
      <c r="D279" s="63">
        <f t="shared" ref="D279:E279" si="75">SUM(D280:D284)</f>
        <v>0</v>
      </c>
      <c r="E279" s="63">
        <f t="shared" si="75"/>
        <v>0</v>
      </c>
      <c r="F279" s="64" t="str">
        <f t="shared" si="74"/>
        <v>-</v>
      </c>
    </row>
    <row r="280" spans="1:6" ht="24" x14ac:dyDescent="0.2">
      <c r="A280" s="61">
        <v>3861</v>
      </c>
      <c r="B280" s="95" t="s">
        <v>606</v>
      </c>
      <c r="C280" s="62" t="s">
        <v>607</v>
      </c>
      <c r="D280" s="292"/>
      <c r="E280" s="292"/>
      <c r="F280" s="64" t="str">
        <f t="shared" si="74"/>
        <v>-</v>
      </c>
    </row>
    <row r="281" spans="1:6" ht="24" x14ac:dyDescent="0.2">
      <c r="A281" s="61">
        <v>3862</v>
      </c>
      <c r="B281" s="95" t="s">
        <v>608</v>
      </c>
      <c r="C281" s="62" t="s">
        <v>609</v>
      </c>
      <c r="D281" s="292"/>
      <c r="E281" s="292"/>
      <c r="F281" s="64" t="str">
        <f t="shared" si="74"/>
        <v>-</v>
      </c>
    </row>
    <row r="282" spans="1:6" ht="12.75" customHeight="1" x14ac:dyDescent="0.2">
      <c r="A282" s="61">
        <v>3863</v>
      </c>
      <c r="B282" s="95" t="s">
        <v>610</v>
      </c>
      <c r="C282" s="62" t="s">
        <v>611</v>
      </c>
      <c r="D282" s="292"/>
      <c r="E282" s="292"/>
      <c r="F282" s="64" t="str">
        <f t="shared" si="74"/>
        <v>-</v>
      </c>
    </row>
    <row r="283" spans="1:6" ht="12.75" customHeight="1" x14ac:dyDescent="0.2">
      <c r="A283" s="61" t="s">
        <v>612</v>
      </c>
      <c r="B283" s="95" t="s">
        <v>613</v>
      </c>
      <c r="C283" s="62" t="s">
        <v>612</v>
      </c>
      <c r="D283" s="292"/>
      <c r="E283" s="292"/>
      <c r="F283" s="64"/>
    </row>
    <row r="284" spans="1:6" ht="24" x14ac:dyDescent="0.2">
      <c r="A284" s="65" t="s">
        <v>614</v>
      </c>
      <c r="B284" s="105" t="s">
        <v>615</v>
      </c>
      <c r="C284" s="66" t="s">
        <v>614</v>
      </c>
      <c r="D284" s="292"/>
      <c r="E284" s="292"/>
      <c r="F284" s="64"/>
    </row>
    <row r="285" spans="1:6" ht="12.75" customHeight="1" x14ac:dyDescent="0.2">
      <c r="A285" s="61" t="s">
        <v>616</v>
      </c>
      <c r="B285" s="95" t="s">
        <v>617</v>
      </c>
      <c r="C285" s="62" t="s">
        <v>618</v>
      </c>
      <c r="D285" s="292"/>
      <c r="E285" s="292"/>
      <c r="F285" s="64" t="str">
        <f t="shared" ref="F285:F296" si="76">IF(D285&lt;&gt;0,IF(E285/D285&gt;=100,"&gt;&gt;100",E285/D285*100),"-")</f>
        <v>-</v>
      </c>
    </row>
    <row r="286" spans="1:6" ht="12.75" customHeight="1" x14ac:dyDescent="0.2">
      <c r="A286" s="61" t="s">
        <v>616</v>
      </c>
      <c r="B286" s="95" t="s">
        <v>619</v>
      </c>
      <c r="C286" s="62" t="s">
        <v>620</v>
      </c>
      <c r="D286" s="292"/>
      <c r="E286" s="292"/>
      <c r="F286" s="64" t="str">
        <f t="shared" si="76"/>
        <v>-</v>
      </c>
    </row>
    <row r="287" spans="1:6" ht="12.75" customHeight="1" x14ac:dyDescent="0.2">
      <c r="A287" s="61" t="s">
        <v>616</v>
      </c>
      <c r="B287" s="95" t="s">
        <v>621</v>
      </c>
      <c r="C287" s="62" t="s">
        <v>622</v>
      </c>
      <c r="D287" s="63">
        <f t="shared" ref="D287:E287" si="77">IF(D286&gt;=D285,D286-D285,0)</f>
        <v>0</v>
      </c>
      <c r="E287" s="63">
        <f t="shared" si="77"/>
        <v>0</v>
      </c>
      <c r="F287" s="64" t="str">
        <f t="shared" si="76"/>
        <v>-</v>
      </c>
    </row>
    <row r="288" spans="1:6" ht="12.75" customHeight="1" x14ac:dyDescent="0.2">
      <c r="A288" s="61" t="s">
        <v>616</v>
      </c>
      <c r="B288" s="95" t="s">
        <v>623</v>
      </c>
      <c r="C288" s="62" t="s">
        <v>624</v>
      </c>
      <c r="D288" s="63">
        <f t="shared" ref="D288:E288" si="78">IF(D285&gt;=D286,D285-D286,0)</f>
        <v>0</v>
      </c>
      <c r="E288" s="63">
        <f t="shared" si="78"/>
        <v>0</v>
      </c>
      <c r="F288" s="64" t="str">
        <f t="shared" si="76"/>
        <v>-</v>
      </c>
    </row>
    <row r="289" spans="1:6" ht="12.75" customHeight="1" x14ac:dyDescent="0.2">
      <c r="A289" s="61" t="s">
        <v>616</v>
      </c>
      <c r="B289" s="95" t="s">
        <v>625</v>
      </c>
      <c r="C289" s="62" t="s">
        <v>626</v>
      </c>
      <c r="D289" s="63">
        <f t="shared" ref="D289:E289" si="79">D151-D287+D288</f>
        <v>2196387</v>
      </c>
      <c r="E289" s="63">
        <f t="shared" si="79"/>
        <v>1897825.2899999998</v>
      </c>
      <c r="F289" s="64">
        <f t="shared" si="76"/>
        <v>86.406689258313762</v>
      </c>
    </row>
    <row r="290" spans="1:6" ht="12.75" customHeight="1" x14ac:dyDescent="0.2">
      <c r="A290" s="61" t="s">
        <v>616</v>
      </c>
      <c r="B290" s="95" t="s">
        <v>627</v>
      </c>
      <c r="C290" s="62" t="s">
        <v>628</v>
      </c>
      <c r="D290" s="63">
        <f>IF(D6&gt;=D289,D6-D289,0)</f>
        <v>37213</v>
      </c>
      <c r="E290" s="63">
        <f>IF(E6&gt;=E289,E6-E289,0)</f>
        <v>1204.0200000002515</v>
      </c>
      <c r="F290" s="64">
        <f t="shared" si="76"/>
        <v>3.2354822239546701</v>
      </c>
    </row>
    <row r="291" spans="1:6" ht="12.75" customHeight="1" x14ac:dyDescent="0.2">
      <c r="A291" s="61" t="s">
        <v>616</v>
      </c>
      <c r="B291" s="95" t="s">
        <v>629</v>
      </c>
      <c r="C291" s="62" t="s">
        <v>630</v>
      </c>
      <c r="D291" s="63">
        <f>IF(D289&gt;=D6,D289-D6,0)</f>
        <v>0</v>
      </c>
      <c r="E291" s="63">
        <f>IF(E289&gt;=E6,E289-E6,0)</f>
        <v>0</v>
      </c>
      <c r="F291" s="64" t="str">
        <f t="shared" si="76"/>
        <v>-</v>
      </c>
    </row>
    <row r="292" spans="1:6" ht="12.75" customHeight="1" x14ac:dyDescent="0.2">
      <c r="A292" s="61">
        <v>92211</v>
      </c>
      <c r="B292" s="95" t="s">
        <v>631</v>
      </c>
      <c r="C292" s="62" t="s">
        <v>632</v>
      </c>
      <c r="D292" s="292"/>
      <c r="E292" s="292">
        <v>12016.65</v>
      </c>
      <c r="F292" s="64" t="str">
        <f t="shared" si="76"/>
        <v>-</v>
      </c>
    </row>
    <row r="293" spans="1:6" ht="12.75" customHeight="1" x14ac:dyDescent="0.2">
      <c r="A293" s="61">
        <v>92221</v>
      </c>
      <c r="B293" s="95" t="s">
        <v>633</v>
      </c>
      <c r="C293" s="62" t="s">
        <v>634</v>
      </c>
      <c r="D293" s="292">
        <v>38738</v>
      </c>
      <c r="E293" s="292"/>
      <c r="F293" s="64">
        <f t="shared" si="76"/>
        <v>0</v>
      </c>
    </row>
    <row r="294" spans="1:6" ht="12.75" customHeight="1" x14ac:dyDescent="0.2">
      <c r="A294" s="61">
        <v>96</v>
      </c>
      <c r="B294" s="95" t="s">
        <v>635</v>
      </c>
      <c r="C294" s="62" t="s">
        <v>636</v>
      </c>
      <c r="D294" s="292"/>
      <c r="E294" s="292"/>
      <c r="F294" s="64" t="str">
        <f t="shared" si="76"/>
        <v>-</v>
      </c>
    </row>
    <row r="295" spans="1:6" ht="24" x14ac:dyDescent="0.2">
      <c r="A295" s="61">
        <v>9661</v>
      </c>
      <c r="B295" s="95" t="s">
        <v>637</v>
      </c>
      <c r="C295" s="62" t="s">
        <v>638</v>
      </c>
      <c r="D295" s="292"/>
      <c r="E295" s="292"/>
      <c r="F295" s="64" t="str">
        <f t="shared" si="76"/>
        <v>-</v>
      </c>
    </row>
    <row r="296" spans="1:6" ht="12.75" customHeight="1" x14ac:dyDescent="0.2">
      <c r="A296" s="68" t="s">
        <v>639</v>
      </c>
      <c r="B296" s="98" t="s">
        <v>640</v>
      </c>
      <c r="C296" s="69" t="s">
        <v>639</v>
      </c>
      <c r="D296" s="293"/>
      <c r="E296" s="293"/>
      <c r="F296" s="70" t="str">
        <f t="shared" si="76"/>
        <v>-</v>
      </c>
    </row>
    <row r="297" spans="1:6" s="91" customFormat="1" ht="20.100000000000001" customHeight="1" x14ac:dyDescent="0.2">
      <c r="A297" s="371" t="s">
        <v>641</v>
      </c>
      <c r="B297" s="372"/>
      <c r="C297" s="266"/>
      <c r="D297" s="71"/>
      <c r="E297" s="71"/>
      <c r="F297" s="72"/>
    </row>
    <row r="298" spans="1:6" ht="12.75" customHeight="1" x14ac:dyDescent="0.2">
      <c r="A298" s="61">
        <v>7</v>
      </c>
      <c r="B298" s="95" t="s">
        <v>642</v>
      </c>
      <c r="C298" s="62" t="s">
        <v>643</v>
      </c>
      <c r="D298" s="63">
        <f t="shared" ref="D298:E298" si="80">D299+D311+D344+D348</f>
        <v>0</v>
      </c>
      <c r="E298" s="63">
        <f t="shared" si="80"/>
        <v>0</v>
      </c>
      <c r="F298" s="64" t="str">
        <f t="shared" ref="F298:F418" si="81">IF(D298&lt;&gt;0,IF(E298/D298&gt;=100,"&gt;&gt;100",E298/D298*100),"-")</f>
        <v>-</v>
      </c>
    </row>
    <row r="299" spans="1:6" ht="12.75" customHeight="1" x14ac:dyDescent="0.2">
      <c r="A299" s="61">
        <v>71</v>
      </c>
      <c r="B299" s="95" t="s">
        <v>644</v>
      </c>
      <c r="C299" s="62" t="s">
        <v>645</v>
      </c>
      <c r="D299" s="63">
        <f t="shared" ref="D299:E299" si="82">D300+D304</f>
        <v>0</v>
      </c>
      <c r="E299" s="63">
        <f t="shared" si="82"/>
        <v>0</v>
      </c>
      <c r="F299" s="64" t="str">
        <f t="shared" si="81"/>
        <v>-</v>
      </c>
    </row>
    <row r="300" spans="1:6" ht="24" x14ac:dyDescent="0.2">
      <c r="A300" s="61">
        <v>711</v>
      </c>
      <c r="B300" s="95" t="s">
        <v>646</v>
      </c>
      <c r="C300" s="62" t="s">
        <v>647</v>
      </c>
      <c r="D300" s="63">
        <f t="shared" ref="D300:E300" si="83">SUM(D301:D303)</f>
        <v>0</v>
      </c>
      <c r="E300" s="63">
        <f t="shared" si="83"/>
        <v>0</v>
      </c>
      <c r="F300" s="64" t="str">
        <f t="shared" si="81"/>
        <v>-</v>
      </c>
    </row>
    <row r="301" spans="1:6" ht="12.75" customHeight="1" x14ac:dyDescent="0.2">
      <c r="A301" s="61">
        <v>7111</v>
      </c>
      <c r="B301" s="95" t="s">
        <v>648</v>
      </c>
      <c r="C301" s="62" t="s">
        <v>649</v>
      </c>
      <c r="D301" s="292"/>
      <c r="E301" s="292"/>
      <c r="F301" s="64" t="str">
        <f t="shared" si="81"/>
        <v>-</v>
      </c>
    </row>
    <row r="302" spans="1:6" ht="12.75" customHeight="1" x14ac:dyDescent="0.2">
      <c r="A302" s="61">
        <v>7112</v>
      </c>
      <c r="B302" s="95" t="s">
        <v>650</v>
      </c>
      <c r="C302" s="62" t="s">
        <v>651</v>
      </c>
      <c r="D302" s="292"/>
      <c r="E302" s="292"/>
      <c r="F302" s="64" t="str">
        <f t="shared" si="81"/>
        <v>-</v>
      </c>
    </row>
    <row r="303" spans="1:6" ht="12.75" customHeight="1" x14ac:dyDescent="0.2">
      <c r="A303" s="61">
        <v>7113</v>
      </c>
      <c r="B303" s="95" t="s">
        <v>652</v>
      </c>
      <c r="C303" s="62" t="s">
        <v>653</v>
      </c>
      <c r="D303" s="292"/>
      <c r="E303" s="292"/>
      <c r="F303" s="64" t="str">
        <f t="shared" si="81"/>
        <v>-</v>
      </c>
    </row>
    <row r="304" spans="1:6" ht="12.75" customHeight="1" x14ac:dyDescent="0.2">
      <c r="A304" s="61">
        <v>712</v>
      </c>
      <c r="B304" s="95" t="s">
        <v>654</v>
      </c>
      <c r="C304" s="62" t="s">
        <v>655</v>
      </c>
      <c r="D304" s="63">
        <f t="shared" ref="D304:E304" si="84">SUM(D305:D310)</f>
        <v>0</v>
      </c>
      <c r="E304" s="63">
        <f t="shared" si="84"/>
        <v>0</v>
      </c>
      <c r="F304" s="64" t="str">
        <f t="shared" si="81"/>
        <v>-</v>
      </c>
    </row>
    <row r="305" spans="1:6" ht="12.75" customHeight="1" x14ac:dyDescent="0.2">
      <c r="A305" s="61">
        <v>7121</v>
      </c>
      <c r="B305" s="95" t="s">
        <v>656</v>
      </c>
      <c r="C305" s="62" t="s">
        <v>657</v>
      </c>
      <c r="D305" s="292"/>
      <c r="E305" s="292"/>
      <c r="F305" s="64" t="str">
        <f t="shared" si="81"/>
        <v>-</v>
      </c>
    </row>
    <row r="306" spans="1:6" ht="12.75" customHeight="1" x14ac:dyDescent="0.2">
      <c r="A306" s="61">
        <v>7122</v>
      </c>
      <c r="B306" s="95" t="s">
        <v>658</v>
      </c>
      <c r="C306" s="62" t="s">
        <v>659</v>
      </c>
      <c r="D306" s="292"/>
      <c r="E306" s="292"/>
      <c r="F306" s="64" t="str">
        <f t="shared" si="81"/>
        <v>-</v>
      </c>
    </row>
    <row r="307" spans="1:6" ht="12.75" customHeight="1" x14ac:dyDescent="0.2">
      <c r="A307" s="61">
        <v>7123</v>
      </c>
      <c r="B307" s="95" t="s">
        <v>660</v>
      </c>
      <c r="C307" s="62" t="s">
        <v>661</v>
      </c>
      <c r="D307" s="292"/>
      <c r="E307" s="292"/>
      <c r="F307" s="64" t="str">
        <f t="shared" si="81"/>
        <v>-</v>
      </c>
    </row>
    <row r="308" spans="1:6" ht="12.75" customHeight="1" x14ac:dyDescent="0.2">
      <c r="A308" s="61">
        <v>7124</v>
      </c>
      <c r="B308" s="95" t="s">
        <v>662</v>
      </c>
      <c r="C308" s="62" t="s">
        <v>663</v>
      </c>
      <c r="D308" s="292"/>
      <c r="E308" s="292"/>
      <c r="F308" s="64" t="str">
        <f t="shared" si="81"/>
        <v>-</v>
      </c>
    </row>
    <row r="309" spans="1:6" ht="12.75" customHeight="1" x14ac:dyDescent="0.2">
      <c r="A309" s="61">
        <v>7125</v>
      </c>
      <c r="B309" s="95" t="s">
        <v>664</v>
      </c>
      <c r="C309" s="62" t="s">
        <v>665</v>
      </c>
      <c r="D309" s="292"/>
      <c r="E309" s="292"/>
      <c r="F309" s="64" t="str">
        <f t="shared" si="81"/>
        <v>-</v>
      </c>
    </row>
    <row r="310" spans="1:6" ht="12.75" customHeight="1" x14ac:dyDescent="0.2">
      <c r="A310" s="61">
        <v>7126</v>
      </c>
      <c r="B310" s="95" t="s">
        <v>666</v>
      </c>
      <c r="C310" s="62" t="s">
        <v>667</v>
      </c>
      <c r="D310" s="292"/>
      <c r="E310" s="292"/>
      <c r="F310" s="64" t="str">
        <f t="shared" si="81"/>
        <v>-</v>
      </c>
    </row>
    <row r="311" spans="1:6" ht="24" x14ac:dyDescent="0.2">
      <c r="A311" s="61">
        <v>72</v>
      </c>
      <c r="B311" s="237" t="s">
        <v>668</v>
      </c>
      <c r="C311" s="62" t="s">
        <v>669</v>
      </c>
      <c r="D311" s="63">
        <f t="shared" ref="D311:E311" si="85">D312+D317+D326+D331+D336+D339</f>
        <v>0</v>
      </c>
      <c r="E311" s="63">
        <f t="shared" si="85"/>
        <v>0</v>
      </c>
      <c r="F311" s="64" t="str">
        <f t="shared" si="81"/>
        <v>-</v>
      </c>
    </row>
    <row r="312" spans="1:6" ht="12.75" customHeight="1" x14ac:dyDescent="0.2">
      <c r="A312" s="61">
        <v>721</v>
      </c>
      <c r="B312" s="95" t="s">
        <v>670</v>
      </c>
      <c r="C312" s="62" t="s">
        <v>671</v>
      </c>
      <c r="D312" s="63">
        <f t="shared" ref="D312:E312" si="86">SUM(D313:D316)</f>
        <v>0</v>
      </c>
      <c r="E312" s="63">
        <f t="shared" si="86"/>
        <v>0</v>
      </c>
      <c r="F312" s="64" t="str">
        <f t="shared" si="81"/>
        <v>-</v>
      </c>
    </row>
    <row r="313" spans="1:6" ht="12.75" customHeight="1" x14ac:dyDescent="0.2">
      <c r="A313" s="61">
        <v>7211</v>
      </c>
      <c r="B313" s="95" t="s">
        <v>672</v>
      </c>
      <c r="C313" s="62" t="s">
        <v>673</v>
      </c>
      <c r="D313" s="292"/>
      <c r="E313" s="292"/>
      <c r="F313" s="64" t="str">
        <f t="shared" si="81"/>
        <v>-</v>
      </c>
    </row>
    <row r="314" spans="1:6" ht="12.75" customHeight="1" x14ac:dyDescent="0.2">
      <c r="A314" s="61">
        <v>7212</v>
      </c>
      <c r="B314" s="95" t="s">
        <v>674</v>
      </c>
      <c r="C314" s="62" t="s">
        <v>675</v>
      </c>
      <c r="D314" s="292"/>
      <c r="E314" s="292"/>
      <c r="F314" s="64" t="str">
        <f t="shared" si="81"/>
        <v>-</v>
      </c>
    </row>
    <row r="315" spans="1:6" ht="12.75" customHeight="1" x14ac:dyDescent="0.2">
      <c r="A315" s="61">
        <v>7213</v>
      </c>
      <c r="B315" s="95" t="s">
        <v>676</v>
      </c>
      <c r="C315" s="62" t="s">
        <v>677</v>
      </c>
      <c r="D315" s="292"/>
      <c r="E315" s="292"/>
      <c r="F315" s="64" t="str">
        <f t="shared" si="81"/>
        <v>-</v>
      </c>
    </row>
    <row r="316" spans="1:6" ht="12.75" customHeight="1" x14ac:dyDescent="0.2">
      <c r="A316" s="61">
        <v>7214</v>
      </c>
      <c r="B316" s="95" t="s">
        <v>678</v>
      </c>
      <c r="C316" s="62" t="s">
        <v>679</v>
      </c>
      <c r="D316" s="292"/>
      <c r="E316" s="292"/>
      <c r="F316" s="64" t="str">
        <f t="shared" si="81"/>
        <v>-</v>
      </c>
    </row>
    <row r="317" spans="1:6" ht="12.75" customHeight="1" x14ac:dyDescent="0.2">
      <c r="A317" s="61">
        <v>722</v>
      </c>
      <c r="B317" s="95" t="s">
        <v>680</v>
      </c>
      <c r="C317" s="62" t="s">
        <v>681</v>
      </c>
      <c r="D317" s="63">
        <f t="shared" ref="D317:E317" si="87">SUM(D318:D325)</f>
        <v>0</v>
      </c>
      <c r="E317" s="63">
        <f t="shared" si="87"/>
        <v>0</v>
      </c>
      <c r="F317" s="64" t="str">
        <f t="shared" si="81"/>
        <v>-</v>
      </c>
    </row>
    <row r="318" spans="1:6" ht="12.75" customHeight="1" x14ac:dyDescent="0.2">
      <c r="A318" s="61">
        <v>7221</v>
      </c>
      <c r="B318" s="95" t="s">
        <v>682</v>
      </c>
      <c r="C318" s="62" t="s">
        <v>683</v>
      </c>
      <c r="D318" s="292"/>
      <c r="E318" s="292"/>
      <c r="F318" s="64" t="str">
        <f t="shared" si="81"/>
        <v>-</v>
      </c>
    </row>
    <row r="319" spans="1:6" ht="12.75" customHeight="1" x14ac:dyDescent="0.2">
      <c r="A319" s="61">
        <v>7222</v>
      </c>
      <c r="B319" s="95" t="s">
        <v>684</v>
      </c>
      <c r="C319" s="62" t="s">
        <v>685</v>
      </c>
      <c r="D319" s="292"/>
      <c r="E319" s="292"/>
      <c r="F319" s="64" t="str">
        <f t="shared" si="81"/>
        <v>-</v>
      </c>
    </row>
    <row r="320" spans="1:6" ht="12.75" customHeight="1" x14ac:dyDescent="0.2">
      <c r="A320" s="61">
        <v>7223</v>
      </c>
      <c r="B320" s="95" t="s">
        <v>686</v>
      </c>
      <c r="C320" s="62" t="s">
        <v>687</v>
      </c>
      <c r="D320" s="292"/>
      <c r="E320" s="292"/>
      <c r="F320" s="64" t="str">
        <f t="shared" si="81"/>
        <v>-</v>
      </c>
    </row>
    <row r="321" spans="1:6" ht="12.75" customHeight="1" x14ac:dyDescent="0.2">
      <c r="A321" s="61">
        <v>7224</v>
      </c>
      <c r="B321" s="95" t="s">
        <v>688</v>
      </c>
      <c r="C321" s="62" t="s">
        <v>689</v>
      </c>
      <c r="D321" s="292"/>
      <c r="E321" s="292"/>
      <c r="F321" s="64" t="str">
        <f t="shared" si="81"/>
        <v>-</v>
      </c>
    </row>
    <row r="322" spans="1:6" ht="12.75" customHeight="1" x14ac:dyDescent="0.2">
      <c r="A322" s="61">
        <v>7225</v>
      </c>
      <c r="B322" s="95" t="s">
        <v>690</v>
      </c>
      <c r="C322" s="62" t="s">
        <v>691</v>
      </c>
      <c r="D322" s="292"/>
      <c r="E322" s="292"/>
      <c r="F322" s="64" t="str">
        <f t="shared" si="81"/>
        <v>-</v>
      </c>
    </row>
    <row r="323" spans="1:6" ht="12.75" customHeight="1" x14ac:dyDescent="0.2">
      <c r="A323" s="61">
        <v>7226</v>
      </c>
      <c r="B323" s="95" t="s">
        <v>692</v>
      </c>
      <c r="C323" s="62" t="s">
        <v>693</v>
      </c>
      <c r="D323" s="292"/>
      <c r="E323" s="292"/>
      <c r="F323" s="64" t="str">
        <f t="shared" si="81"/>
        <v>-</v>
      </c>
    </row>
    <row r="324" spans="1:6" ht="12.75" customHeight="1" x14ac:dyDescent="0.2">
      <c r="A324" s="61">
        <v>7227</v>
      </c>
      <c r="B324" s="95" t="s">
        <v>694</v>
      </c>
      <c r="C324" s="62" t="s">
        <v>695</v>
      </c>
      <c r="D324" s="292"/>
      <c r="E324" s="292"/>
      <c r="F324" s="64" t="str">
        <f t="shared" si="81"/>
        <v>-</v>
      </c>
    </row>
    <row r="325" spans="1:6" ht="12.75" customHeight="1" x14ac:dyDescent="0.2">
      <c r="A325" s="61" t="s">
        <v>696</v>
      </c>
      <c r="B325" s="95" t="s">
        <v>697</v>
      </c>
      <c r="C325" s="62" t="s">
        <v>696</v>
      </c>
      <c r="D325" s="292"/>
      <c r="E325" s="292"/>
      <c r="F325" s="64" t="str">
        <f t="shared" si="81"/>
        <v>-</v>
      </c>
    </row>
    <row r="326" spans="1:6" ht="12.75" customHeight="1" x14ac:dyDescent="0.2">
      <c r="A326" s="61">
        <v>723</v>
      </c>
      <c r="B326" s="237" t="s">
        <v>698</v>
      </c>
      <c r="C326" s="62" t="s">
        <v>699</v>
      </c>
      <c r="D326" s="63">
        <f t="shared" ref="D326:E326" si="88">SUM(D327:D330)</f>
        <v>0</v>
      </c>
      <c r="E326" s="63">
        <f t="shared" si="88"/>
        <v>0</v>
      </c>
      <c r="F326" s="64" t="str">
        <f t="shared" si="81"/>
        <v>-</v>
      </c>
    </row>
    <row r="327" spans="1:6" ht="12.75" customHeight="1" x14ac:dyDescent="0.2">
      <c r="A327" s="61">
        <v>7231</v>
      </c>
      <c r="B327" s="95" t="s">
        <v>700</v>
      </c>
      <c r="C327" s="62" t="s">
        <v>701</v>
      </c>
      <c r="D327" s="292"/>
      <c r="E327" s="292"/>
      <c r="F327" s="64" t="str">
        <f t="shared" si="81"/>
        <v>-</v>
      </c>
    </row>
    <row r="328" spans="1:6" ht="12.75" customHeight="1" x14ac:dyDescent="0.2">
      <c r="A328" s="61">
        <v>7232</v>
      </c>
      <c r="B328" s="95" t="s">
        <v>702</v>
      </c>
      <c r="C328" s="62" t="s">
        <v>703</v>
      </c>
      <c r="D328" s="292"/>
      <c r="E328" s="292"/>
      <c r="F328" s="64" t="str">
        <f t="shared" si="81"/>
        <v>-</v>
      </c>
    </row>
    <row r="329" spans="1:6" ht="12.75" customHeight="1" x14ac:dyDescent="0.2">
      <c r="A329" s="61">
        <v>7233</v>
      </c>
      <c r="B329" s="95" t="s">
        <v>704</v>
      </c>
      <c r="C329" s="62" t="s">
        <v>705</v>
      </c>
      <c r="D329" s="292"/>
      <c r="E329" s="292"/>
      <c r="F329" s="64" t="str">
        <f t="shared" si="81"/>
        <v>-</v>
      </c>
    </row>
    <row r="330" spans="1:6" ht="12.75" customHeight="1" x14ac:dyDescent="0.2">
      <c r="A330" s="61">
        <v>7234</v>
      </c>
      <c r="B330" s="237" t="s">
        <v>706</v>
      </c>
      <c r="C330" s="62" t="s">
        <v>707</v>
      </c>
      <c r="D330" s="292"/>
      <c r="E330" s="292"/>
      <c r="F330" s="64" t="str">
        <f t="shared" si="81"/>
        <v>-</v>
      </c>
    </row>
    <row r="331" spans="1:6" ht="24" x14ac:dyDescent="0.2">
      <c r="A331" s="61">
        <v>724</v>
      </c>
      <c r="B331" s="237" t="s">
        <v>708</v>
      </c>
      <c r="C331" s="62" t="s">
        <v>709</v>
      </c>
      <c r="D331" s="63">
        <f t="shared" ref="D331:E331" si="89">SUM(D332:D335)</f>
        <v>0</v>
      </c>
      <c r="E331" s="63">
        <f t="shared" si="89"/>
        <v>0</v>
      </c>
      <c r="F331" s="64" t="str">
        <f t="shared" si="81"/>
        <v>-</v>
      </c>
    </row>
    <row r="332" spans="1:6" ht="12.75" customHeight="1" x14ac:dyDescent="0.2">
      <c r="A332" s="61">
        <v>7241</v>
      </c>
      <c r="B332" s="95" t="s">
        <v>710</v>
      </c>
      <c r="C332" s="62" t="s">
        <v>711</v>
      </c>
      <c r="D332" s="292"/>
      <c r="E332" s="292"/>
      <c r="F332" s="64" t="str">
        <f t="shared" si="81"/>
        <v>-</v>
      </c>
    </row>
    <row r="333" spans="1:6" ht="12.75" customHeight="1" x14ac:dyDescent="0.2">
      <c r="A333" s="61">
        <v>7242</v>
      </c>
      <c r="B333" s="95" t="s">
        <v>712</v>
      </c>
      <c r="C333" s="62" t="s">
        <v>713</v>
      </c>
      <c r="D333" s="292"/>
      <c r="E333" s="292"/>
      <c r="F333" s="64" t="str">
        <f t="shared" si="81"/>
        <v>-</v>
      </c>
    </row>
    <row r="334" spans="1:6" ht="12.75" customHeight="1" x14ac:dyDescent="0.2">
      <c r="A334" s="61">
        <v>7243</v>
      </c>
      <c r="B334" s="95" t="s">
        <v>714</v>
      </c>
      <c r="C334" s="62" t="s">
        <v>715</v>
      </c>
      <c r="D334" s="292"/>
      <c r="E334" s="292"/>
      <c r="F334" s="64" t="str">
        <f t="shared" si="81"/>
        <v>-</v>
      </c>
    </row>
    <row r="335" spans="1:6" ht="12.75" customHeight="1" x14ac:dyDescent="0.2">
      <c r="A335" s="61">
        <v>7244</v>
      </c>
      <c r="B335" s="95" t="s">
        <v>716</v>
      </c>
      <c r="C335" s="62" t="s">
        <v>717</v>
      </c>
      <c r="D335" s="292"/>
      <c r="E335" s="292"/>
      <c r="F335" s="64" t="str">
        <f t="shared" si="81"/>
        <v>-</v>
      </c>
    </row>
    <row r="336" spans="1:6" ht="12.75" customHeight="1" x14ac:dyDescent="0.2">
      <c r="A336" s="61">
        <v>725</v>
      </c>
      <c r="B336" s="95" t="s">
        <v>718</v>
      </c>
      <c r="C336" s="62" t="s">
        <v>719</v>
      </c>
      <c r="D336" s="63">
        <f t="shared" ref="D336:E336" si="90">SUM(D337:D338)</f>
        <v>0</v>
      </c>
      <c r="E336" s="63">
        <f t="shared" si="90"/>
        <v>0</v>
      </c>
      <c r="F336" s="64" t="str">
        <f t="shared" si="81"/>
        <v>-</v>
      </c>
    </row>
    <row r="337" spans="1:6" ht="12.75" customHeight="1" x14ac:dyDescent="0.2">
      <c r="A337" s="61">
        <v>7251</v>
      </c>
      <c r="B337" s="95" t="s">
        <v>720</v>
      </c>
      <c r="C337" s="62" t="s">
        <v>721</v>
      </c>
      <c r="D337" s="292"/>
      <c r="E337" s="292"/>
      <c r="F337" s="64" t="str">
        <f t="shared" si="81"/>
        <v>-</v>
      </c>
    </row>
    <row r="338" spans="1:6" ht="12.75" customHeight="1" x14ac:dyDescent="0.2">
      <c r="A338" s="61">
        <v>7252</v>
      </c>
      <c r="B338" s="95" t="s">
        <v>722</v>
      </c>
      <c r="C338" s="62" t="s">
        <v>723</v>
      </c>
      <c r="D338" s="292"/>
      <c r="E338" s="292"/>
      <c r="F338" s="64" t="str">
        <f t="shared" si="81"/>
        <v>-</v>
      </c>
    </row>
    <row r="339" spans="1:6" ht="12.75" customHeight="1" x14ac:dyDescent="0.2">
      <c r="A339" s="61">
        <v>726</v>
      </c>
      <c r="B339" s="95" t="s">
        <v>724</v>
      </c>
      <c r="C339" s="62" t="s">
        <v>725</v>
      </c>
      <c r="D339" s="63">
        <f t="shared" ref="D339:E339" si="91">SUM(D340:D343)</f>
        <v>0</v>
      </c>
      <c r="E339" s="63">
        <f t="shared" si="91"/>
        <v>0</v>
      </c>
      <c r="F339" s="64" t="str">
        <f t="shared" si="81"/>
        <v>-</v>
      </c>
    </row>
    <row r="340" spans="1:6" ht="12.75" customHeight="1" x14ac:dyDescent="0.2">
      <c r="A340" s="61">
        <v>7261</v>
      </c>
      <c r="B340" s="95" t="s">
        <v>726</v>
      </c>
      <c r="C340" s="62" t="s">
        <v>727</v>
      </c>
      <c r="D340" s="292"/>
      <c r="E340" s="292"/>
      <c r="F340" s="64" t="str">
        <f t="shared" si="81"/>
        <v>-</v>
      </c>
    </row>
    <row r="341" spans="1:6" ht="12.75" customHeight="1" x14ac:dyDescent="0.2">
      <c r="A341" s="61">
        <v>7262</v>
      </c>
      <c r="B341" s="95" t="s">
        <v>728</v>
      </c>
      <c r="C341" s="62" t="s">
        <v>729</v>
      </c>
      <c r="D341" s="292"/>
      <c r="E341" s="292"/>
      <c r="F341" s="64" t="str">
        <f t="shared" si="81"/>
        <v>-</v>
      </c>
    </row>
    <row r="342" spans="1:6" ht="12.75" customHeight="1" x14ac:dyDescent="0.2">
      <c r="A342" s="61">
        <v>7263</v>
      </c>
      <c r="B342" s="95" t="s">
        <v>730</v>
      </c>
      <c r="C342" s="62" t="s">
        <v>731</v>
      </c>
      <c r="D342" s="292"/>
      <c r="E342" s="292"/>
      <c r="F342" s="64" t="str">
        <f t="shared" si="81"/>
        <v>-</v>
      </c>
    </row>
    <row r="343" spans="1:6" ht="12.75" customHeight="1" x14ac:dyDescent="0.2">
      <c r="A343" s="61">
        <v>7264</v>
      </c>
      <c r="B343" s="95" t="s">
        <v>732</v>
      </c>
      <c r="C343" s="62" t="s">
        <v>733</v>
      </c>
      <c r="D343" s="292"/>
      <c r="E343" s="292"/>
      <c r="F343" s="64" t="str">
        <f t="shared" si="81"/>
        <v>-</v>
      </c>
    </row>
    <row r="344" spans="1:6" ht="24" x14ac:dyDescent="0.2">
      <c r="A344" s="61">
        <v>73</v>
      </c>
      <c r="B344" s="105" t="s">
        <v>734</v>
      </c>
      <c r="C344" s="62" t="s">
        <v>735</v>
      </c>
      <c r="D344" s="63">
        <f t="shared" ref="D344:E344" si="92">D345</f>
        <v>0</v>
      </c>
      <c r="E344" s="63">
        <f t="shared" si="92"/>
        <v>0</v>
      </c>
      <c r="F344" s="64" t="str">
        <f t="shared" si="81"/>
        <v>-</v>
      </c>
    </row>
    <row r="345" spans="1:6" ht="24" x14ac:dyDescent="0.2">
      <c r="A345" s="61">
        <v>731</v>
      </c>
      <c r="B345" s="95" t="s">
        <v>736</v>
      </c>
      <c r="C345" s="62" t="s">
        <v>737</v>
      </c>
      <c r="D345" s="63">
        <f t="shared" ref="D345:E345" si="93">SUM(D346:D347)</f>
        <v>0</v>
      </c>
      <c r="E345" s="63">
        <f t="shared" si="93"/>
        <v>0</v>
      </c>
      <c r="F345" s="64" t="str">
        <f t="shared" si="81"/>
        <v>-</v>
      </c>
    </row>
    <row r="346" spans="1:6" ht="12.75" customHeight="1" x14ac:dyDescent="0.2">
      <c r="A346" s="61">
        <v>7311</v>
      </c>
      <c r="B346" s="95" t="s">
        <v>738</v>
      </c>
      <c r="C346" s="62" t="s">
        <v>739</v>
      </c>
      <c r="D346" s="292"/>
      <c r="E346" s="292"/>
      <c r="F346" s="64" t="str">
        <f t="shared" si="81"/>
        <v>-</v>
      </c>
    </row>
    <row r="347" spans="1:6" ht="12.75" customHeight="1" x14ac:dyDescent="0.2">
      <c r="A347" s="61">
        <v>7312</v>
      </c>
      <c r="B347" s="95" t="s">
        <v>740</v>
      </c>
      <c r="C347" s="62" t="s">
        <v>741</v>
      </c>
      <c r="D347" s="292"/>
      <c r="E347" s="292"/>
      <c r="F347" s="64" t="str">
        <f t="shared" si="81"/>
        <v>-</v>
      </c>
    </row>
    <row r="348" spans="1:6" ht="12.75" customHeight="1" x14ac:dyDescent="0.2">
      <c r="A348" s="61">
        <v>74</v>
      </c>
      <c r="B348" s="105" t="s">
        <v>742</v>
      </c>
      <c r="C348" s="62" t="s">
        <v>743</v>
      </c>
      <c r="D348" s="63">
        <f t="shared" ref="D348:E348" si="94">D349</f>
        <v>0</v>
      </c>
      <c r="E348" s="63">
        <f t="shared" si="94"/>
        <v>0</v>
      </c>
      <c r="F348" s="64" t="str">
        <f t="shared" si="81"/>
        <v>-</v>
      </c>
    </row>
    <row r="349" spans="1:6" ht="12.75" customHeight="1" x14ac:dyDescent="0.2">
      <c r="A349" s="61">
        <v>741</v>
      </c>
      <c r="B349" s="95" t="s">
        <v>744</v>
      </c>
      <c r="C349" s="62" t="s">
        <v>745</v>
      </c>
      <c r="D349" s="292"/>
      <c r="E349" s="292"/>
      <c r="F349" s="64" t="str">
        <f t="shared" si="81"/>
        <v>-</v>
      </c>
    </row>
    <row r="350" spans="1:6" ht="12.75" customHeight="1" x14ac:dyDescent="0.2">
      <c r="A350" s="61">
        <v>4</v>
      </c>
      <c r="B350" s="95" t="s">
        <v>746</v>
      </c>
      <c r="C350" s="62" t="s">
        <v>747</v>
      </c>
      <c r="D350" s="63">
        <f t="shared" ref="D350:E350" si="95">D351+D363+D396+D400+D402</f>
        <v>0</v>
      </c>
      <c r="E350" s="63">
        <f t="shared" si="95"/>
        <v>0</v>
      </c>
      <c r="F350" s="64" t="str">
        <f t="shared" si="81"/>
        <v>-</v>
      </c>
    </row>
    <row r="351" spans="1:6" ht="12.75" customHeight="1" x14ac:dyDescent="0.2">
      <c r="A351" s="61">
        <v>41</v>
      </c>
      <c r="B351" s="95" t="s">
        <v>748</v>
      </c>
      <c r="C351" s="62" t="s">
        <v>749</v>
      </c>
      <c r="D351" s="63">
        <f t="shared" ref="D351:E351" si="96">D352+D356</f>
        <v>0</v>
      </c>
      <c r="E351" s="63">
        <f t="shared" si="96"/>
        <v>0</v>
      </c>
      <c r="F351" s="64" t="str">
        <f t="shared" si="81"/>
        <v>-</v>
      </c>
    </row>
    <row r="352" spans="1:6" ht="12.75" customHeight="1" x14ac:dyDescent="0.2">
      <c r="A352" s="61">
        <v>411</v>
      </c>
      <c r="B352" s="95" t="s">
        <v>750</v>
      </c>
      <c r="C352" s="62" t="s">
        <v>751</v>
      </c>
      <c r="D352" s="63">
        <f t="shared" ref="D352:E352" si="97">SUM(D353:D355)</f>
        <v>0</v>
      </c>
      <c r="E352" s="63">
        <f t="shared" si="97"/>
        <v>0</v>
      </c>
      <c r="F352" s="64" t="str">
        <f t="shared" si="81"/>
        <v>-</v>
      </c>
    </row>
    <row r="353" spans="1:6" ht="12.75" customHeight="1" x14ac:dyDescent="0.2">
      <c r="A353" s="61">
        <v>4111</v>
      </c>
      <c r="B353" s="95" t="s">
        <v>648</v>
      </c>
      <c r="C353" s="62" t="s">
        <v>752</v>
      </c>
      <c r="D353" s="292"/>
      <c r="E353" s="292"/>
      <c r="F353" s="64" t="str">
        <f t="shared" si="81"/>
        <v>-</v>
      </c>
    </row>
    <row r="354" spans="1:6" ht="12.75" customHeight="1" x14ac:dyDescent="0.2">
      <c r="A354" s="61">
        <v>4112</v>
      </c>
      <c r="B354" s="95" t="s">
        <v>650</v>
      </c>
      <c r="C354" s="62" t="s">
        <v>753</v>
      </c>
      <c r="D354" s="292"/>
      <c r="E354" s="292"/>
      <c r="F354" s="64" t="str">
        <f t="shared" si="81"/>
        <v>-</v>
      </c>
    </row>
    <row r="355" spans="1:6" ht="12.75" customHeight="1" x14ac:dyDescent="0.2">
      <c r="A355" s="61">
        <v>4113</v>
      </c>
      <c r="B355" s="95" t="s">
        <v>754</v>
      </c>
      <c r="C355" s="62" t="s">
        <v>755</v>
      </c>
      <c r="D355" s="292"/>
      <c r="E355" s="292"/>
      <c r="F355" s="64" t="str">
        <f t="shared" si="81"/>
        <v>-</v>
      </c>
    </row>
    <row r="356" spans="1:6" ht="12.75" customHeight="1" x14ac:dyDescent="0.2">
      <c r="A356" s="61">
        <v>412</v>
      </c>
      <c r="B356" s="95" t="s">
        <v>756</v>
      </c>
      <c r="C356" s="62" t="s">
        <v>757</v>
      </c>
      <c r="D356" s="63">
        <f t="shared" ref="D356:E356" si="98">SUM(D357:D362)</f>
        <v>0</v>
      </c>
      <c r="E356" s="63">
        <f t="shared" si="98"/>
        <v>0</v>
      </c>
      <c r="F356" s="64" t="str">
        <f t="shared" si="81"/>
        <v>-</v>
      </c>
    </row>
    <row r="357" spans="1:6" ht="12.75" customHeight="1" x14ac:dyDescent="0.2">
      <c r="A357" s="61">
        <v>4121</v>
      </c>
      <c r="B357" s="95" t="s">
        <v>656</v>
      </c>
      <c r="C357" s="62" t="s">
        <v>758</v>
      </c>
      <c r="D357" s="292"/>
      <c r="E357" s="292"/>
      <c r="F357" s="64" t="str">
        <f t="shared" si="81"/>
        <v>-</v>
      </c>
    </row>
    <row r="358" spans="1:6" ht="12.75" customHeight="1" x14ac:dyDescent="0.2">
      <c r="A358" s="61">
        <v>4122</v>
      </c>
      <c r="B358" s="95" t="s">
        <v>658</v>
      </c>
      <c r="C358" s="62" t="s">
        <v>759</v>
      </c>
      <c r="D358" s="292"/>
      <c r="E358" s="292"/>
      <c r="F358" s="64" t="str">
        <f t="shared" si="81"/>
        <v>-</v>
      </c>
    </row>
    <row r="359" spans="1:6" ht="12.75" customHeight="1" x14ac:dyDescent="0.2">
      <c r="A359" s="61">
        <v>4123</v>
      </c>
      <c r="B359" s="95" t="s">
        <v>660</v>
      </c>
      <c r="C359" s="62" t="s">
        <v>760</v>
      </c>
      <c r="D359" s="292"/>
      <c r="E359" s="292"/>
      <c r="F359" s="64" t="str">
        <f t="shared" si="81"/>
        <v>-</v>
      </c>
    </row>
    <row r="360" spans="1:6" ht="12.75" customHeight="1" x14ac:dyDescent="0.2">
      <c r="A360" s="61">
        <v>4124</v>
      </c>
      <c r="B360" s="95" t="s">
        <v>662</v>
      </c>
      <c r="C360" s="62" t="s">
        <v>761</v>
      </c>
      <c r="D360" s="292"/>
      <c r="E360" s="292"/>
      <c r="F360" s="64" t="str">
        <f t="shared" si="81"/>
        <v>-</v>
      </c>
    </row>
    <row r="361" spans="1:6" ht="12.75" customHeight="1" x14ac:dyDescent="0.2">
      <c r="A361" s="61">
        <v>4125</v>
      </c>
      <c r="B361" s="95" t="s">
        <v>664</v>
      </c>
      <c r="C361" s="62" t="s">
        <v>762</v>
      </c>
      <c r="D361" s="292"/>
      <c r="E361" s="292"/>
      <c r="F361" s="64" t="str">
        <f t="shared" si="81"/>
        <v>-</v>
      </c>
    </row>
    <row r="362" spans="1:6" ht="12.75" customHeight="1" x14ac:dyDescent="0.2">
      <c r="A362" s="61">
        <v>4126</v>
      </c>
      <c r="B362" s="95" t="s">
        <v>666</v>
      </c>
      <c r="C362" s="62" t="s">
        <v>763</v>
      </c>
      <c r="D362" s="292"/>
      <c r="E362" s="292"/>
      <c r="F362" s="64" t="str">
        <f t="shared" si="81"/>
        <v>-</v>
      </c>
    </row>
    <row r="363" spans="1:6" ht="24" x14ac:dyDescent="0.2">
      <c r="A363" s="61">
        <v>42</v>
      </c>
      <c r="B363" s="237" t="s">
        <v>764</v>
      </c>
      <c r="C363" s="62" t="s">
        <v>765</v>
      </c>
      <c r="D363" s="63">
        <f t="shared" ref="D363:E363" si="99">D364+D369+D378+D383+D388+D391</f>
        <v>0</v>
      </c>
      <c r="E363" s="63">
        <f t="shared" si="99"/>
        <v>0</v>
      </c>
      <c r="F363" s="64" t="str">
        <f t="shared" si="81"/>
        <v>-</v>
      </c>
    </row>
    <row r="364" spans="1:6" ht="12.75" customHeight="1" x14ac:dyDescent="0.2">
      <c r="A364" s="61">
        <v>421</v>
      </c>
      <c r="B364" s="95" t="s">
        <v>766</v>
      </c>
      <c r="C364" s="62" t="s">
        <v>767</v>
      </c>
      <c r="D364" s="63">
        <f t="shared" ref="D364:E364" si="100">SUM(D365:D368)</f>
        <v>0</v>
      </c>
      <c r="E364" s="63">
        <f t="shared" si="100"/>
        <v>0</v>
      </c>
      <c r="F364" s="64" t="str">
        <f t="shared" si="81"/>
        <v>-</v>
      </c>
    </row>
    <row r="365" spans="1:6" ht="12.75" customHeight="1" x14ac:dyDescent="0.2">
      <c r="A365" s="61">
        <v>4211</v>
      </c>
      <c r="B365" s="95" t="s">
        <v>672</v>
      </c>
      <c r="C365" s="62" t="s">
        <v>768</v>
      </c>
      <c r="D365" s="292"/>
      <c r="E365" s="292"/>
      <c r="F365" s="64" t="str">
        <f t="shared" si="81"/>
        <v>-</v>
      </c>
    </row>
    <row r="366" spans="1:6" ht="12.75" customHeight="1" x14ac:dyDescent="0.2">
      <c r="A366" s="61">
        <v>4212</v>
      </c>
      <c r="B366" s="95" t="s">
        <v>674</v>
      </c>
      <c r="C366" s="62" t="s">
        <v>769</v>
      </c>
      <c r="D366" s="292"/>
      <c r="E366" s="292"/>
      <c r="F366" s="64" t="str">
        <f t="shared" si="81"/>
        <v>-</v>
      </c>
    </row>
    <row r="367" spans="1:6" ht="12.75" customHeight="1" x14ac:dyDescent="0.2">
      <c r="A367" s="61">
        <v>4213</v>
      </c>
      <c r="B367" s="95" t="s">
        <v>676</v>
      </c>
      <c r="C367" s="62" t="s">
        <v>770</v>
      </c>
      <c r="D367" s="292"/>
      <c r="E367" s="292"/>
      <c r="F367" s="64" t="str">
        <f t="shared" si="81"/>
        <v>-</v>
      </c>
    </row>
    <row r="368" spans="1:6" ht="12.75" customHeight="1" x14ac:dyDescent="0.2">
      <c r="A368" s="61">
        <v>4214</v>
      </c>
      <c r="B368" s="95" t="s">
        <v>678</v>
      </c>
      <c r="C368" s="62" t="s">
        <v>771</v>
      </c>
      <c r="D368" s="292"/>
      <c r="E368" s="292"/>
      <c r="F368" s="64" t="str">
        <f t="shared" si="81"/>
        <v>-</v>
      </c>
    </row>
    <row r="369" spans="1:6" ht="12.75" customHeight="1" x14ac:dyDescent="0.2">
      <c r="A369" s="61">
        <v>422</v>
      </c>
      <c r="B369" s="95" t="s">
        <v>772</v>
      </c>
      <c r="C369" s="62" t="s">
        <v>773</v>
      </c>
      <c r="D369" s="63">
        <f t="shared" ref="D369:E369" si="101">SUM(D370:D377)</f>
        <v>0</v>
      </c>
      <c r="E369" s="63">
        <f t="shared" si="101"/>
        <v>0</v>
      </c>
      <c r="F369" s="64" t="str">
        <f t="shared" si="81"/>
        <v>-</v>
      </c>
    </row>
    <row r="370" spans="1:6" ht="12.75" customHeight="1" x14ac:dyDescent="0.2">
      <c r="A370" s="61">
        <v>4221</v>
      </c>
      <c r="B370" s="95" t="s">
        <v>682</v>
      </c>
      <c r="C370" s="62" t="s">
        <v>774</v>
      </c>
      <c r="D370" s="292"/>
      <c r="E370" s="292"/>
      <c r="F370" s="64" t="str">
        <f t="shared" si="81"/>
        <v>-</v>
      </c>
    </row>
    <row r="371" spans="1:6" ht="12.75" customHeight="1" x14ac:dyDescent="0.2">
      <c r="A371" s="61">
        <v>4222</v>
      </c>
      <c r="B371" s="95" t="s">
        <v>775</v>
      </c>
      <c r="C371" s="62" t="s">
        <v>776</v>
      </c>
      <c r="D371" s="292"/>
      <c r="E371" s="292"/>
      <c r="F371" s="64" t="str">
        <f t="shared" si="81"/>
        <v>-</v>
      </c>
    </row>
    <row r="372" spans="1:6" ht="12.75" customHeight="1" x14ac:dyDescent="0.2">
      <c r="A372" s="61">
        <v>4223</v>
      </c>
      <c r="B372" s="95" t="s">
        <v>686</v>
      </c>
      <c r="C372" s="62" t="s">
        <v>777</v>
      </c>
      <c r="D372" s="292"/>
      <c r="E372" s="292"/>
      <c r="F372" s="64" t="str">
        <f t="shared" si="81"/>
        <v>-</v>
      </c>
    </row>
    <row r="373" spans="1:6" ht="12.75" customHeight="1" x14ac:dyDescent="0.2">
      <c r="A373" s="61">
        <v>4224</v>
      </c>
      <c r="B373" s="95" t="s">
        <v>688</v>
      </c>
      <c r="C373" s="62" t="s">
        <v>778</v>
      </c>
      <c r="D373" s="292"/>
      <c r="E373" s="292"/>
      <c r="F373" s="64" t="str">
        <f t="shared" si="81"/>
        <v>-</v>
      </c>
    </row>
    <row r="374" spans="1:6" ht="12.75" customHeight="1" x14ac:dyDescent="0.2">
      <c r="A374" s="61">
        <v>4225</v>
      </c>
      <c r="B374" s="95" t="s">
        <v>690</v>
      </c>
      <c r="C374" s="62" t="s">
        <v>779</v>
      </c>
      <c r="D374" s="292"/>
      <c r="E374" s="292"/>
      <c r="F374" s="64" t="str">
        <f t="shared" si="81"/>
        <v>-</v>
      </c>
    </row>
    <row r="375" spans="1:6" ht="12.75" customHeight="1" x14ac:dyDescent="0.2">
      <c r="A375" s="61">
        <v>4226</v>
      </c>
      <c r="B375" s="95" t="s">
        <v>692</v>
      </c>
      <c r="C375" s="62" t="s">
        <v>780</v>
      </c>
      <c r="D375" s="292"/>
      <c r="E375" s="292"/>
      <c r="F375" s="64" t="str">
        <f t="shared" si="81"/>
        <v>-</v>
      </c>
    </row>
    <row r="376" spans="1:6" ht="12.75" customHeight="1" x14ac:dyDescent="0.2">
      <c r="A376" s="61">
        <v>4227</v>
      </c>
      <c r="B376" s="237" t="s">
        <v>694</v>
      </c>
      <c r="C376" s="62" t="s">
        <v>781</v>
      </c>
      <c r="D376" s="292"/>
      <c r="E376" s="292"/>
      <c r="F376" s="64" t="str">
        <f t="shared" si="81"/>
        <v>-</v>
      </c>
    </row>
    <row r="377" spans="1:6" ht="12.75" customHeight="1" x14ac:dyDescent="0.2">
      <c r="A377" s="61" t="s">
        <v>782</v>
      </c>
      <c r="B377" s="237" t="s">
        <v>697</v>
      </c>
      <c r="C377" s="62" t="s">
        <v>782</v>
      </c>
      <c r="D377" s="292"/>
      <c r="E377" s="292"/>
      <c r="F377" s="64" t="str">
        <f t="shared" si="81"/>
        <v>-</v>
      </c>
    </row>
    <row r="378" spans="1:6" ht="12.75" customHeight="1" x14ac:dyDescent="0.2">
      <c r="A378" s="61">
        <v>423</v>
      </c>
      <c r="B378" s="95" t="s">
        <v>783</v>
      </c>
      <c r="C378" s="62" t="s">
        <v>784</v>
      </c>
      <c r="D378" s="63">
        <f t="shared" ref="D378:E378" si="102">SUM(D379:D382)</f>
        <v>0</v>
      </c>
      <c r="E378" s="63">
        <f t="shared" si="102"/>
        <v>0</v>
      </c>
      <c r="F378" s="64" t="str">
        <f t="shared" si="81"/>
        <v>-</v>
      </c>
    </row>
    <row r="379" spans="1:6" ht="12.75" customHeight="1" x14ac:dyDescent="0.2">
      <c r="A379" s="61">
        <v>4231</v>
      </c>
      <c r="B379" s="95" t="s">
        <v>700</v>
      </c>
      <c r="C379" s="62" t="s">
        <v>785</v>
      </c>
      <c r="D379" s="292"/>
      <c r="E379" s="292"/>
      <c r="F379" s="64" t="str">
        <f t="shared" si="81"/>
        <v>-</v>
      </c>
    </row>
    <row r="380" spans="1:6" ht="12.75" customHeight="1" x14ac:dyDescent="0.2">
      <c r="A380" s="61">
        <v>4232</v>
      </c>
      <c r="B380" s="95" t="s">
        <v>702</v>
      </c>
      <c r="C380" s="62" t="s">
        <v>786</v>
      </c>
      <c r="D380" s="292"/>
      <c r="E380" s="292"/>
      <c r="F380" s="64" t="str">
        <f t="shared" si="81"/>
        <v>-</v>
      </c>
    </row>
    <row r="381" spans="1:6" ht="12.75" customHeight="1" x14ac:dyDescent="0.2">
      <c r="A381" s="61">
        <v>4233</v>
      </c>
      <c r="B381" s="95" t="s">
        <v>704</v>
      </c>
      <c r="C381" s="62" t="s">
        <v>787</v>
      </c>
      <c r="D381" s="292"/>
      <c r="E381" s="292"/>
      <c r="F381" s="64" t="str">
        <f t="shared" si="81"/>
        <v>-</v>
      </c>
    </row>
    <row r="382" spans="1:6" ht="12.75" customHeight="1" x14ac:dyDescent="0.2">
      <c r="A382" s="61">
        <v>4234</v>
      </c>
      <c r="B382" s="237" t="s">
        <v>706</v>
      </c>
      <c r="C382" s="62" t="s">
        <v>788</v>
      </c>
      <c r="D382" s="292"/>
      <c r="E382" s="292"/>
      <c r="F382" s="64" t="str">
        <f t="shared" si="81"/>
        <v>-</v>
      </c>
    </row>
    <row r="383" spans="1:6" ht="12.75" customHeight="1" x14ac:dyDescent="0.2">
      <c r="A383" s="61">
        <v>424</v>
      </c>
      <c r="B383" s="95" t="s">
        <v>789</v>
      </c>
      <c r="C383" s="62" t="s">
        <v>790</v>
      </c>
      <c r="D383" s="63">
        <f t="shared" ref="D383:E383" si="103">SUM(D384:D387)</f>
        <v>0</v>
      </c>
      <c r="E383" s="63">
        <f t="shared" si="103"/>
        <v>0</v>
      </c>
      <c r="F383" s="64" t="str">
        <f t="shared" si="81"/>
        <v>-</v>
      </c>
    </row>
    <row r="384" spans="1:6" ht="12.75" customHeight="1" x14ac:dyDescent="0.2">
      <c r="A384" s="61">
        <v>4241</v>
      </c>
      <c r="B384" s="95" t="s">
        <v>791</v>
      </c>
      <c r="C384" s="62" t="s">
        <v>792</v>
      </c>
      <c r="D384" s="292"/>
      <c r="E384" s="292"/>
      <c r="F384" s="64" t="str">
        <f t="shared" si="81"/>
        <v>-</v>
      </c>
    </row>
    <row r="385" spans="1:6" ht="12.75" customHeight="1" x14ac:dyDescent="0.2">
      <c r="A385" s="61">
        <v>4242</v>
      </c>
      <c r="B385" s="95" t="s">
        <v>712</v>
      </c>
      <c r="C385" s="62" t="s">
        <v>793</v>
      </c>
      <c r="D385" s="292"/>
      <c r="E385" s="292"/>
      <c r="F385" s="64" t="str">
        <f t="shared" si="81"/>
        <v>-</v>
      </c>
    </row>
    <row r="386" spans="1:6" ht="12.75" customHeight="1" x14ac:dyDescent="0.2">
      <c r="A386" s="61">
        <v>4243</v>
      </c>
      <c r="B386" s="95" t="s">
        <v>714</v>
      </c>
      <c r="C386" s="62" t="s">
        <v>794</v>
      </c>
      <c r="D386" s="292"/>
      <c r="E386" s="292"/>
      <c r="F386" s="64" t="str">
        <f t="shared" si="81"/>
        <v>-</v>
      </c>
    </row>
    <row r="387" spans="1:6" ht="12.75" customHeight="1" x14ac:dyDescent="0.2">
      <c r="A387" s="61">
        <v>4244</v>
      </c>
      <c r="B387" s="95" t="s">
        <v>716</v>
      </c>
      <c r="C387" s="62" t="s">
        <v>795</v>
      </c>
      <c r="D387" s="292"/>
      <c r="E387" s="292"/>
      <c r="F387" s="64" t="str">
        <f t="shared" si="81"/>
        <v>-</v>
      </c>
    </row>
    <row r="388" spans="1:6" ht="12.75" customHeight="1" x14ac:dyDescent="0.2">
      <c r="A388" s="61">
        <v>425</v>
      </c>
      <c r="B388" s="95" t="s">
        <v>796</v>
      </c>
      <c r="C388" s="62" t="s">
        <v>797</v>
      </c>
      <c r="D388" s="63">
        <f t="shared" ref="D388:E388" si="104">SUM(D389:D390)</f>
        <v>0</v>
      </c>
      <c r="E388" s="63">
        <f t="shared" si="104"/>
        <v>0</v>
      </c>
      <c r="F388" s="64" t="str">
        <f t="shared" si="81"/>
        <v>-</v>
      </c>
    </row>
    <row r="389" spans="1:6" ht="12.75" customHeight="1" x14ac:dyDescent="0.2">
      <c r="A389" s="61">
        <v>4251</v>
      </c>
      <c r="B389" s="95" t="s">
        <v>798</v>
      </c>
      <c r="C389" s="62" t="s">
        <v>799</v>
      </c>
      <c r="D389" s="292"/>
      <c r="E389" s="292"/>
      <c r="F389" s="64" t="str">
        <f t="shared" si="81"/>
        <v>-</v>
      </c>
    </row>
    <row r="390" spans="1:6" ht="12.75" customHeight="1" x14ac:dyDescent="0.2">
      <c r="A390" s="61">
        <v>4252</v>
      </c>
      <c r="B390" s="95" t="s">
        <v>722</v>
      </c>
      <c r="C390" s="62" t="s">
        <v>800</v>
      </c>
      <c r="D390" s="292"/>
      <c r="E390" s="292"/>
      <c r="F390" s="64" t="str">
        <f t="shared" si="81"/>
        <v>-</v>
      </c>
    </row>
    <row r="391" spans="1:6" ht="12.75" customHeight="1" x14ac:dyDescent="0.2">
      <c r="A391" s="61">
        <v>426</v>
      </c>
      <c r="B391" s="95" t="s">
        <v>801</v>
      </c>
      <c r="C391" s="62" t="s">
        <v>802</v>
      </c>
      <c r="D391" s="63">
        <f t="shared" ref="D391:E391" si="105">SUM(D392:D395)</f>
        <v>0</v>
      </c>
      <c r="E391" s="63">
        <f t="shared" si="105"/>
        <v>0</v>
      </c>
      <c r="F391" s="64" t="str">
        <f t="shared" si="81"/>
        <v>-</v>
      </c>
    </row>
    <row r="392" spans="1:6" ht="12.75" customHeight="1" x14ac:dyDescent="0.2">
      <c r="A392" s="61">
        <v>4261</v>
      </c>
      <c r="B392" s="95" t="s">
        <v>726</v>
      </c>
      <c r="C392" s="62" t="s">
        <v>803</v>
      </c>
      <c r="D392" s="292"/>
      <c r="E392" s="292"/>
      <c r="F392" s="64" t="str">
        <f t="shared" si="81"/>
        <v>-</v>
      </c>
    </row>
    <row r="393" spans="1:6" ht="12.75" customHeight="1" x14ac:dyDescent="0.2">
      <c r="A393" s="61">
        <v>4262</v>
      </c>
      <c r="B393" s="95" t="s">
        <v>728</v>
      </c>
      <c r="C393" s="62" t="s">
        <v>804</v>
      </c>
      <c r="D393" s="292"/>
      <c r="E393" s="292"/>
      <c r="F393" s="64" t="str">
        <f t="shared" si="81"/>
        <v>-</v>
      </c>
    </row>
    <row r="394" spans="1:6" ht="12.75" customHeight="1" x14ac:dyDescent="0.2">
      <c r="A394" s="61">
        <v>4263</v>
      </c>
      <c r="B394" s="95" t="s">
        <v>730</v>
      </c>
      <c r="C394" s="62" t="s">
        <v>805</v>
      </c>
      <c r="D394" s="292"/>
      <c r="E394" s="292"/>
      <c r="F394" s="64" t="str">
        <f t="shared" si="81"/>
        <v>-</v>
      </c>
    </row>
    <row r="395" spans="1:6" ht="12.75" customHeight="1" x14ac:dyDescent="0.2">
      <c r="A395" s="61">
        <v>4264</v>
      </c>
      <c r="B395" s="95" t="s">
        <v>732</v>
      </c>
      <c r="C395" s="62" t="s">
        <v>806</v>
      </c>
      <c r="D395" s="292"/>
      <c r="E395" s="292"/>
      <c r="F395" s="64" t="str">
        <f t="shared" si="81"/>
        <v>-</v>
      </c>
    </row>
    <row r="396" spans="1:6" ht="24" x14ac:dyDescent="0.2">
      <c r="A396" s="61">
        <v>43</v>
      </c>
      <c r="B396" s="105" t="s">
        <v>807</v>
      </c>
      <c r="C396" s="62" t="s">
        <v>808</v>
      </c>
      <c r="D396" s="63">
        <f t="shared" ref="D396:E396" si="106">D397</f>
        <v>0</v>
      </c>
      <c r="E396" s="63">
        <f t="shared" si="106"/>
        <v>0</v>
      </c>
      <c r="F396" s="64" t="str">
        <f t="shared" si="81"/>
        <v>-</v>
      </c>
    </row>
    <row r="397" spans="1:6" ht="12.75" customHeight="1" x14ac:dyDescent="0.2">
      <c r="A397" s="61">
        <v>431</v>
      </c>
      <c r="B397" s="95" t="s">
        <v>809</v>
      </c>
      <c r="C397" s="62" t="s">
        <v>810</v>
      </c>
      <c r="D397" s="63">
        <f t="shared" ref="D397:E397" si="107">SUM(D398:D399)</f>
        <v>0</v>
      </c>
      <c r="E397" s="63">
        <f t="shared" si="107"/>
        <v>0</v>
      </c>
      <c r="F397" s="64" t="str">
        <f t="shared" si="81"/>
        <v>-</v>
      </c>
    </row>
    <row r="398" spans="1:6" ht="12.75" customHeight="1" x14ac:dyDescent="0.2">
      <c r="A398" s="61">
        <v>4311</v>
      </c>
      <c r="B398" s="95" t="s">
        <v>738</v>
      </c>
      <c r="C398" s="62" t="s">
        <v>811</v>
      </c>
      <c r="D398" s="292"/>
      <c r="E398" s="292"/>
      <c r="F398" s="64" t="str">
        <f t="shared" si="81"/>
        <v>-</v>
      </c>
    </row>
    <row r="399" spans="1:6" ht="12.75" customHeight="1" x14ac:dyDescent="0.2">
      <c r="A399" s="61">
        <v>4312</v>
      </c>
      <c r="B399" s="95" t="s">
        <v>740</v>
      </c>
      <c r="C399" s="62" t="s">
        <v>812</v>
      </c>
      <c r="D399" s="292"/>
      <c r="E399" s="292"/>
      <c r="F399" s="64" t="str">
        <f t="shared" si="81"/>
        <v>-</v>
      </c>
    </row>
    <row r="400" spans="1:6" ht="12.75" customHeight="1" x14ac:dyDescent="0.2">
      <c r="A400" s="61">
        <v>44</v>
      </c>
      <c r="B400" s="105" t="s">
        <v>813</v>
      </c>
      <c r="C400" s="62" t="s">
        <v>814</v>
      </c>
      <c r="D400" s="63">
        <f t="shared" ref="D400:E400" si="108">D401</f>
        <v>0</v>
      </c>
      <c r="E400" s="63">
        <f t="shared" si="108"/>
        <v>0</v>
      </c>
      <c r="F400" s="64" t="str">
        <f t="shared" si="81"/>
        <v>-</v>
      </c>
    </row>
    <row r="401" spans="1:6" ht="12.75" customHeight="1" x14ac:dyDescent="0.2">
      <c r="A401" s="61">
        <v>441</v>
      </c>
      <c r="B401" s="95" t="s">
        <v>815</v>
      </c>
      <c r="C401" s="62" t="s">
        <v>816</v>
      </c>
      <c r="D401" s="292"/>
      <c r="E401" s="292"/>
      <c r="F401" s="64" t="str">
        <f t="shared" si="81"/>
        <v>-</v>
      </c>
    </row>
    <row r="402" spans="1:6" ht="12.75" customHeight="1" x14ac:dyDescent="0.2">
      <c r="A402" s="61">
        <v>45</v>
      </c>
      <c r="B402" s="95" t="s">
        <v>817</v>
      </c>
      <c r="C402" s="62" t="s">
        <v>818</v>
      </c>
      <c r="D402" s="63">
        <f t="shared" ref="D402:E402" si="109">SUM(D403:D406)</f>
        <v>0</v>
      </c>
      <c r="E402" s="63">
        <f t="shared" si="109"/>
        <v>0</v>
      </c>
      <c r="F402" s="64" t="str">
        <f t="shared" si="81"/>
        <v>-</v>
      </c>
    </row>
    <row r="403" spans="1:6" ht="12.75" customHeight="1" x14ac:dyDescent="0.2">
      <c r="A403" s="61">
        <v>451</v>
      </c>
      <c r="B403" s="95" t="s">
        <v>819</v>
      </c>
      <c r="C403" s="62" t="s">
        <v>820</v>
      </c>
      <c r="D403" s="292"/>
      <c r="E403" s="292"/>
      <c r="F403" s="64" t="str">
        <f t="shared" si="81"/>
        <v>-</v>
      </c>
    </row>
    <row r="404" spans="1:6" ht="12.75" customHeight="1" x14ac:dyDescent="0.2">
      <c r="A404" s="61">
        <v>452</v>
      </c>
      <c r="B404" s="95" t="s">
        <v>821</v>
      </c>
      <c r="C404" s="62" t="s">
        <v>822</v>
      </c>
      <c r="D404" s="292"/>
      <c r="E404" s="292"/>
      <c r="F404" s="64" t="str">
        <f t="shared" si="81"/>
        <v>-</v>
      </c>
    </row>
    <row r="405" spans="1:6" ht="12.75" customHeight="1" x14ac:dyDescent="0.2">
      <c r="A405" s="61">
        <v>453</v>
      </c>
      <c r="B405" s="95" t="s">
        <v>823</v>
      </c>
      <c r="C405" s="62" t="s">
        <v>824</v>
      </c>
      <c r="D405" s="292"/>
      <c r="E405" s="292"/>
      <c r="F405" s="64" t="str">
        <f t="shared" si="81"/>
        <v>-</v>
      </c>
    </row>
    <row r="406" spans="1:6" ht="12.75" customHeight="1" x14ac:dyDescent="0.2">
      <c r="A406" s="61">
        <v>454</v>
      </c>
      <c r="B406" s="95" t="s">
        <v>825</v>
      </c>
      <c r="C406" s="62" t="s">
        <v>826</v>
      </c>
      <c r="D406" s="292"/>
      <c r="E406" s="292"/>
      <c r="F406" s="64" t="str">
        <f t="shared" si="81"/>
        <v>-</v>
      </c>
    </row>
    <row r="407" spans="1:6" ht="12.75" customHeight="1" x14ac:dyDescent="0.2">
      <c r="A407" s="61" t="s">
        <v>616</v>
      </c>
      <c r="B407" s="95" t="s">
        <v>827</v>
      </c>
      <c r="C407" s="62" t="s">
        <v>828</v>
      </c>
      <c r="D407" s="63">
        <f t="shared" ref="D407:E407" si="110">IF(D298&gt;=D350,D298-D350,0)</f>
        <v>0</v>
      </c>
      <c r="E407" s="63">
        <f t="shared" si="110"/>
        <v>0</v>
      </c>
      <c r="F407" s="64" t="str">
        <f t="shared" si="81"/>
        <v>-</v>
      </c>
    </row>
    <row r="408" spans="1:6" ht="12.75" customHeight="1" x14ac:dyDescent="0.2">
      <c r="A408" s="61" t="s">
        <v>616</v>
      </c>
      <c r="B408" s="95" t="s">
        <v>829</v>
      </c>
      <c r="C408" s="62" t="s">
        <v>830</v>
      </c>
      <c r="D408" s="63">
        <f t="shared" ref="D408:E408" si="111">IF(D350&gt;=D298,D350-D298,0)</f>
        <v>0</v>
      </c>
      <c r="E408" s="63">
        <f t="shared" si="111"/>
        <v>0</v>
      </c>
      <c r="F408" s="64" t="str">
        <f t="shared" si="81"/>
        <v>-</v>
      </c>
    </row>
    <row r="409" spans="1:6" ht="12.75" customHeight="1" x14ac:dyDescent="0.2">
      <c r="A409" s="61">
        <v>92212</v>
      </c>
      <c r="B409" s="95" t="s">
        <v>831</v>
      </c>
      <c r="C409" s="62" t="s">
        <v>832</v>
      </c>
      <c r="D409" s="292"/>
      <c r="E409" s="292"/>
      <c r="F409" s="64" t="str">
        <f t="shared" si="81"/>
        <v>-</v>
      </c>
    </row>
    <row r="410" spans="1:6" ht="12.75" customHeight="1" x14ac:dyDescent="0.2">
      <c r="A410" s="61">
        <v>92222</v>
      </c>
      <c r="B410" s="95" t="s">
        <v>833</v>
      </c>
      <c r="C410" s="62" t="s">
        <v>834</v>
      </c>
      <c r="D410" s="292"/>
      <c r="E410" s="292"/>
      <c r="F410" s="64" t="str">
        <f t="shared" si="81"/>
        <v>-</v>
      </c>
    </row>
    <row r="411" spans="1:6" ht="12.75" customHeight="1" x14ac:dyDescent="0.2">
      <c r="A411" s="61">
        <v>97</v>
      </c>
      <c r="B411" s="95" t="s">
        <v>835</v>
      </c>
      <c r="C411" s="62" t="s">
        <v>836</v>
      </c>
      <c r="D411" s="292"/>
      <c r="E411" s="292"/>
      <c r="F411" s="64" t="str">
        <f t="shared" si="81"/>
        <v>-</v>
      </c>
    </row>
    <row r="412" spans="1:6" ht="12.75" customHeight="1" x14ac:dyDescent="0.2">
      <c r="A412" s="61" t="s">
        <v>616</v>
      </c>
      <c r="B412" s="95" t="s">
        <v>837</v>
      </c>
      <c r="C412" s="62" t="s">
        <v>838</v>
      </c>
      <c r="D412" s="63">
        <f>D6+D298</f>
        <v>2233600</v>
      </c>
      <c r="E412" s="63">
        <f>E6+E298</f>
        <v>1899029.31</v>
      </c>
      <c r="F412" s="64">
        <f t="shared" si="81"/>
        <v>85.02101137177651</v>
      </c>
    </row>
    <row r="413" spans="1:6" ht="12.75" customHeight="1" x14ac:dyDescent="0.2">
      <c r="A413" s="61" t="s">
        <v>616</v>
      </c>
      <c r="B413" s="95" t="s">
        <v>839</v>
      </c>
      <c r="C413" s="62" t="s">
        <v>840</v>
      </c>
      <c r="D413" s="63">
        <f t="shared" ref="D413:E413" si="112">D289+D350</f>
        <v>2196387</v>
      </c>
      <c r="E413" s="63">
        <f t="shared" si="112"/>
        <v>1897825.2899999998</v>
      </c>
      <c r="F413" s="64">
        <f t="shared" si="81"/>
        <v>86.406689258313762</v>
      </c>
    </row>
    <row r="414" spans="1:6" ht="12.75" customHeight="1" x14ac:dyDescent="0.2">
      <c r="A414" s="61" t="s">
        <v>616</v>
      </c>
      <c r="B414" s="95" t="s">
        <v>841</v>
      </c>
      <c r="C414" s="62" t="s">
        <v>842</v>
      </c>
      <c r="D414" s="63">
        <f t="shared" ref="D414:E414" si="113">IF(D412&gt;=D413,D412-D413,0)</f>
        <v>37213</v>
      </c>
      <c r="E414" s="63">
        <f t="shared" si="113"/>
        <v>1204.0200000002515</v>
      </c>
      <c r="F414" s="64">
        <f t="shared" si="81"/>
        <v>3.2354822239546701</v>
      </c>
    </row>
    <row r="415" spans="1:6" ht="12.75" customHeight="1" x14ac:dyDescent="0.2">
      <c r="A415" s="61" t="s">
        <v>616</v>
      </c>
      <c r="B415" s="95" t="s">
        <v>843</v>
      </c>
      <c r="C415" s="62" t="s">
        <v>844</v>
      </c>
      <c r="D415" s="63">
        <f t="shared" ref="D415:E415" si="114">IF(D413&gt;=D412,D413-D412,0)</f>
        <v>0</v>
      </c>
      <c r="E415" s="63">
        <f t="shared" si="114"/>
        <v>0</v>
      </c>
      <c r="F415" s="64" t="str">
        <f t="shared" si="81"/>
        <v>-</v>
      </c>
    </row>
    <row r="416" spans="1:6" ht="12.75" customHeight="1" x14ac:dyDescent="0.2">
      <c r="A416" s="73" t="s">
        <v>845</v>
      </c>
      <c r="B416" s="237" t="s">
        <v>846</v>
      </c>
      <c r="C416" s="74" t="s">
        <v>847</v>
      </c>
      <c r="D416" s="63">
        <f t="shared" ref="D416:E416" si="115">IF(D292-D293+D409-D410&gt;=0,D292-D293+D409-D410,0)</f>
        <v>0</v>
      </c>
      <c r="E416" s="63">
        <f t="shared" si="115"/>
        <v>12016.65</v>
      </c>
      <c r="F416" s="64" t="str">
        <f t="shared" si="81"/>
        <v>-</v>
      </c>
    </row>
    <row r="417" spans="1:6" ht="12.75" customHeight="1" x14ac:dyDescent="0.2">
      <c r="A417" s="73" t="s">
        <v>845</v>
      </c>
      <c r="B417" s="95" t="s">
        <v>848</v>
      </c>
      <c r="C417" s="74" t="s">
        <v>849</v>
      </c>
      <c r="D417" s="63">
        <f t="shared" ref="D417:E417" si="116">IF(D293-D292+D410-D409&gt;=0,D293-D292+D410-D409,0)</f>
        <v>38738</v>
      </c>
      <c r="E417" s="63">
        <f t="shared" si="116"/>
        <v>0</v>
      </c>
      <c r="F417" s="64">
        <f t="shared" si="81"/>
        <v>0</v>
      </c>
    </row>
    <row r="418" spans="1:6" ht="12.75" customHeight="1" x14ac:dyDescent="0.2">
      <c r="A418" s="68" t="s">
        <v>850</v>
      </c>
      <c r="B418" s="98" t="s">
        <v>851</v>
      </c>
      <c r="C418" s="69" t="s">
        <v>852</v>
      </c>
      <c r="D418" s="75">
        <f t="shared" ref="D418:E418" si="117">D294+D411</f>
        <v>0</v>
      </c>
      <c r="E418" s="75">
        <f t="shared" si="117"/>
        <v>0</v>
      </c>
      <c r="F418" s="70" t="str">
        <f t="shared" si="81"/>
        <v>-</v>
      </c>
    </row>
    <row r="419" spans="1:6" s="91" customFormat="1" ht="20.100000000000001" customHeight="1" x14ac:dyDescent="0.2">
      <c r="A419" s="371" t="s">
        <v>853</v>
      </c>
      <c r="B419" s="372"/>
      <c r="C419" s="266"/>
      <c r="D419" s="71"/>
      <c r="E419" s="71"/>
      <c r="F419" s="72"/>
    </row>
    <row r="420" spans="1:6" ht="12.75" customHeight="1" x14ac:dyDescent="0.2">
      <c r="A420" s="61">
        <v>8</v>
      </c>
      <c r="B420" s="95" t="s">
        <v>854</v>
      </c>
      <c r="C420" s="62" t="s">
        <v>855</v>
      </c>
      <c r="D420" s="63">
        <f t="shared" ref="D420:E420" si="118">D421+D459+D472+D484+D515</f>
        <v>0</v>
      </c>
      <c r="E420" s="63">
        <f t="shared" si="118"/>
        <v>0</v>
      </c>
      <c r="F420" s="64" t="str">
        <f t="shared" ref="F420:F647" si="119">IF(D420&lt;&gt;0,IF(E420/D420&gt;=100,"&gt;&gt;100",E420/D420*100),"-")</f>
        <v>-</v>
      </c>
    </row>
    <row r="421" spans="1:6" ht="24" x14ac:dyDescent="0.2">
      <c r="A421" s="61">
        <v>81</v>
      </c>
      <c r="B421" s="282" t="s">
        <v>856</v>
      </c>
      <c r="C421" s="62" t="s">
        <v>857</v>
      </c>
      <c r="D421" s="63">
        <f t="shared" ref="D421:E421" si="120">D422+D427+D430+D434+D435+D442+D447+D455</f>
        <v>0</v>
      </c>
      <c r="E421" s="63">
        <f t="shared" si="120"/>
        <v>0</v>
      </c>
      <c r="F421" s="64" t="str">
        <f t="shared" si="119"/>
        <v>-</v>
      </c>
    </row>
    <row r="422" spans="1:6" ht="24" x14ac:dyDescent="0.2">
      <c r="A422" s="61">
        <v>811</v>
      </c>
      <c r="B422" s="95" t="s">
        <v>858</v>
      </c>
      <c r="C422" s="62" t="s">
        <v>859</v>
      </c>
      <c r="D422" s="63">
        <f t="shared" ref="D422:E422" si="121">SUM(D423:D426)</f>
        <v>0</v>
      </c>
      <c r="E422" s="63">
        <f t="shared" si="121"/>
        <v>0</v>
      </c>
      <c r="F422" s="64" t="str">
        <f t="shared" si="119"/>
        <v>-</v>
      </c>
    </row>
    <row r="423" spans="1:6" ht="12.75" customHeight="1" x14ac:dyDescent="0.2">
      <c r="A423" s="61">
        <v>8113</v>
      </c>
      <c r="B423" s="95" t="s">
        <v>860</v>
      </c>
      <c r="C423" s="62" t="s">
        <v>861</v>
      </c>
      <c r="D423" s="292"/>
      <c r="E423" s="292"/>
      <c r="F423" s="64" t="str">
        <f t="shared" si="119"/>
        <v>-</v>
      </c>
    </row>
    <row r="424" spans="1:6" ht="12.75" customHeight="1" x14ac:dyDescent="0.2">
      <c r="A424" s="61">
        <v>8114</v>
      </c>
      <c r="B424" s="95" t="s">
        <v>862</v>
      </c>
      <c r="C424" s="62" t="s">
        <v>863</v>
      </c>
      <c r="D424" s="292"/>
      <c r="E424" s="292"/>
      <c r="F424" s="64" t="str">
        <f t="shared" si="119"/>
        <v>-</v>
      </c>
    </row>
    <row r="425" spans="1:6" ht="12.75" customHeight="1" x14ac:dyDescent="0.2">
      <c r="A425" s="61">
        <v>8115</v>
      </c>
      <c r="B425" s="95" t="s">
        <v>864</v>
      </c>
      <c r="C425" s="62" t="s">
        <v>865</v>
      </c>
      <c r="D425" s="292"/>
      <c r="E425" s="292"/>
      <c r="F425" s="64" t="str">
        <f t="shared" si="119"/>
        <v>-</v>
      </c>
    </row>
    <row r="426" spans="1:6" ht="12.75" customHeight="1" x14ac:dyDescent="0.2">
      <c r="A426" s="61">
        <v>8116</v>
      </c>
      <c r="B426" s="95" t="s">
        <v>866</v>
      </c>
      <c r="C426" s="62" t="s">
        <v>867</v>
      </c>
      <c r="D426" s="292"/>
      <c r="E426" s="292"/>
      <c r="F426" s="64" t="str">
        <f t="shared" si="119"/>
        <v>-</v>
      </c>
    </row>
    <row r="427" spans="1:6" ht="24" x14ac:dyDescent="0.2">
      <c r="A427" s="61">
        <v>812</v>
      </c>
      <c r="B427" s="95" t="s">
        <v>868</v>
      </c>
      <c r="C427" s="62" t="s">
        <v>869</v>
      </c>
      <c r="D427" s="63">
        <f t="shared" ref="D427:E427" si="122">SUM(D428:D429)</f>
        <v>0</v>
      </c>
      <c r="E427" s="63">
        <f t="shared" si="122"/>
        <v>0</v>
      </c>
      <c r="F427" s="64" t="str">
        <f t="shared" si="119"/>
        <v>-</v>
      </c>
    </row>
    <row r="428" spans="1:6" ht="24" x14ac:dyDescent="0.2">
      <c r="A428" s="61">
        <v>8121</v>
      </c>
      <c r="B428" s="237" t="s">
        <v>870</v>
      </c>
      <c r="C428" s="62" t="s">
        <v>871</v>
      </c>
      <c r="D428" s="292"/>
      <c r="E428" s="292"/>
      <c r="F428" s="64" t="str">
        <f t="shared" si="119"/>
        <v>-</v>
      </c>
    </row>
    <row r="429" spans="1:6" ht="24" x14ac:dyDescent="0.2">
      <c r="A429" s="61">
        <v>8122</v>
      </c>
      <c r="B429" s="237" t="s">
        <v>872</v>
      </c>
      <c r="C429" s="62" t="s">
        <v>873</v>
      </c>
      <c r="D429" s="292"/>
      <c r="E429" s="292"/>
      <c r="F429" s="64" t="str">
        <f t="shared" si="119"/>
        <v>-</v>
      </c>
    </row>
    <row r="430" spans="1:6" ht="24" x14ac:dyDescent="0.2">
      <c r="A430" s="61">
        <v>813</v>
      </c>
      <c r="B430" s="95" t="s">
        <v>874</v>
      </c>
      <c r="C430" s="62" t="s">
        <v>875</v>
      </c>
      <c r="D430" s="63">
        <f t="shared" ref="D430:E430" si="123">SUM(D431:D433)</f>
        <v>0</v>
      </c>
      <c r="E430" s="63">
        <f t="shared" si="123"/>
        <v>0</v>
      </c>
      <c r="F430" s="64" t="str">
        <f t="shared" si="119"/>
        <v>-</v>
      </c>
    </row>
    <row r="431" spans="1:6" ht="12.75" customHeight="1" x14ac:dyDescent="0.2">
      <c r="A431" s="61">
        <v>8132</v>
      </c>
      <c r="B431" s="95" t="s">
        <v>876</v>
      </c>
      <c r="C431" s="62" t="s">
        <v>877</v>
      </c>
      <c r="D431" s="292"/>
      <c r="E431" s="292"/>
      <c r="F431" s="64" t="str">
        <f t="shared" si="119"/>
        <v>-</v>
      </c>
    </row>
    <row r="432" spans="1:6" ht="12.75" customHeight="1" x14ac:dyDescent="0.2">
      <c r="A432" s="61">
        <v>8133</v>
      </c>
      <c r="B432" s="95" t="s">
        <v>878</v>
      </c>
      <c r="C432" s="62" t="s">
        <v>879</v>
      </c>
      <c r="D432" s="292"/>
      <c r="E432" s="292"/>
      <c r="F432" s="64" t="str">
        <f t="shared" si="119"/>
        <v>-</v>
      </c>
    </row>
    <row r="433" spans="1:6" ht="12.75" customHeight="1" x14ac:dyDescent="0.2">
      <c r="A433" s="61">
        <v>8134</v>
      </c>
      <c r="B433" s="95" t="s">
        <v>880</v>
      </c>
      <c r="C433" s="62" t="s">
        <v>881</v>
      </c>
      <c r="D433" s="292"/>
      <c r="E433" s="292"/>
      <c r="F433" s="64" t="str">
        <f t="shared" si="119"/>
        <v>-</v>
      </c>
    </row>
    <row r="434" spans="1:6" ht="24" x14ac:dyDescent="0.2">
      <c r="A434" s="61">
        <v>814</v>
      </c>
      <c r="B434" s="237" t="s">
        <v>882</v>
      </c>
      <c r="C434" s="62" t="s">
        <v>883</v>
      </c>
      <c r="D434" s="292"/>
      <c r="E434" s="292"/>
      <c r="F434" s="64" t="str">
        <f t="shared" si="119"/>
        <v>-</v>
      </c>
    </row>
    <row r="435" spans="1:6" ht="24" x14ac:dyDescent="0.2">
      <c r="A435" s="61">
        <v>815</v>
      </c>
      <c r="B435" s="95" t="s">
        <v>884</v>
      </c>
      <c r="C435" s="62" t="s">
        <v>885</v>
      </c>
      <c r="D435" s="63">
        <f t="shared" ref="D435:E435" si="124">SUM(D436:D441)</f>
        <v>0</v>
      </c>
      <c r="E435" s="63">
        <f t="shared" si="124"/>
        <v>0</v>
      </c>
      <c r="F435" s="64" t="str">
        <f t="shared" si="119"/>
        <v>-</v>
      </c>
    </row>
    <row r="436" spans="1:6" ht="12.75" customHeight="1" x14ac:dyDescent="0.2">
      <c r="A436" s="61">
        <v>8153</v>
      </c>
      <c r="B436" s="95" t="s">
        <v>886</v>
      </c>
      <c r="C436" s="62" t="s">
        <v>887</v>
      </c>
      <c r="D436" s="292"/>
      <c r="E436" s="292"/>
      <c r="F436" s="64" t="str">
        <f t="shared" si="119"/>
        <v>-</v>
      </c>
    </row>
    <row r="437" spans="1:6" ht="24" x14ac:dyDescent="0.2">
      <c r="A437" s="61">
        <v>8154</v>
      </c>
      <c r="B437" s="95" t="s">
        <v>888</v>
      </c>
      <c r="C437" s="62" t="s">
        <v>889</v>
      </c>
      <c r="D437" s="292"/>
      <c r="E437" s="292"/>
      <c r="F437" s="64" t="str">
        <f t="shared" si="119"/>
        <v>-</v>
      </c>
    </row>
    <row r="438" spans="1:6" ht="24" x14ac:dyDescent="0.2">
      <c r="A438" s="61">
        <v>8155</v>
      </c>
      <c r="B438" s="95" t="s">
        <v>890</v>
      </c>
      <c r="C438" s="62" t="s">
        <v>891</v>
      </c>
      <c r="D438" s="292"/>
      <c r="E438" s="292"/>
      <c r="F438" s="64" t="str">
        <f t="shared" si="119"/>
        <v>-</v>
      </c>
    </row>
    <row r="439" spans="1:6" ht="12.75" customHeight="1" x14ac:dyDescent="0.2">
      <c r="A439" s="61">
        <v>8156</v>
      </c>
      <c r="B439" s="95" t="s">
        <v>892</v>
      </c>
      <c r="C439" s="62" t="s">
        <v>893</v>
      </c>
      <c r="D439" s="292"/>
      <c r="E439" s="292"/>
      <c r="F439" s="64" t="str">
        <f t="shared" si="119"/>
        <v>-</v>
      </c>
    </row>
    <row r="440" spans="1:6" ht="12.75" customHeight="1" x14ac:dyDescent="0.2">
      <c r="A440" s="61">
        <v>8157</v>
      </c>
      <c r="B440" s="95" t="s">
        <v>894</v>
      </c>
      <c r="C440" s="62" t="s">
        <v>895</v>
      </c>
      <c r="D440" s="292"/>
      <c r="E440" s="292"/>
      <c r="F440" s="64" t="str">
        <f t="shared" si="119"/>
        <v>-</v>
      </c>
    </row>
    <row r="441" spans="1:6" ht="12.75" customHeight="1" x14ac:dyDescent="0.2">
      <c r="A441" s="61">
        <v>8158</v>
      </c>
      <c r="B441" s="95" t="s">
        <v>896</v>
      </c>
      <c r="C441" s="62" t="s">
        <v>897</v>
      </c>
      <c r="D441" s="292"/>
      <c r="E441" s="292"/>
      <c r="F441" s="64" t="str">
        <f t="shared" si="119"/>
        <v>-</v>
      </c>
    </row>
    <row r="442" spans="1:6" ht="24" x14ac:dyDescent="0.2">
      <c r="A442" s="61">
        <v>816</v>
      </c>
      <c r="B442" s="95" t="s">
        <v>898</v>
      </c>
      <c r="C442" s="62" t="s">
        <v>899</v>
      </c>
      <c r="D442" s="63">
        <f t="shared" ref="D442:E442" si="125">SUM(D443:D446)</f>
        <v>0</v>
      </c>
      <c r="E442" s="63">
        <f t="shared" si="125"/>
        <v>0</v>
      </c>
      <c r="F442" s="64" t="str">
        <f t="shared" si="119"/>
        <v>-</v>
      </c>
    </row>
    <row r="443" spans="1:6" ht="12.75" customHeight="1" x14ac:dyDescent="0.2">
      <c r="A443" s="61">
        <v>8163</v>
      </c>
      <c r="B443" s="95" t="s">
        <v>900</v>
      </c>
      <c r="C443" s="62" t="s">
        <v>901</v>
      </c>
      <c r="D443" s="292"/>
      <c r="E443" s="292"/>
      <c r="F443" s="64" t="str">
        <f t="shared" si="119"/>
        <v>-</v>
      </c>
    </row>
    <row r="444" spans="1:6" ht="12.75" customHeight="1" x14ac:dyDescent="0.2">
      <c r="A444" s="61">
        <v>8164</v>
      </c>
      <c r="B444" s="95" t="s">
        <v>902</v>
      </c>
      <c r="C444" s="62" t="s">
        <v>903</v>
      </c>
      <c r="D444" s="292"/>
      <c r="E444" s="292"/>
      <c r="F444" s="64" t="str">
        <f t="shared" si="119"/>
        <v>-</v>
      </c>
    </row>
    <row r="445" spans="1:6" ht="12.75" customHeight="1" x14ac:dyDescent="0.2">
      <c r="A445" s="61">
        <v>8165</v>
      </c>
      <c r="B445" s="95" t="s">
        <v>904</v>
      </c>
      <c r="C445" s="62" t="s">
        <v>905</v>
      </c>
      <c r="D445" s="292"/>
      <c r="E445" s="292"/>
      <c r="F445" s="64" t="str">
        <f t="shared" si="119"/>
        <v>-</v>
      </c>
    </row>
    <row r="446" spans="1:6" ht="12.75" customHeight="1" x14ac:dyDescent="0.2">
      <c r="A446" s="61">
        <v>8166</v>
      </c>
      <c r="B446" s="95" t="s">
        <v>906</v>
      </c>
      <c r="C446" s="62" t="s">
        <v>907</v>
      </c>
      <c r="D446" s="292"/>
      <c r="E446" s="292"/>
      <c r="F446" s="64" t="str">
        <f t="shared" si="119"/>
        <v>-</v>
      </c>
    </row>
    <row r="447" spans="1:6" ht="12.75" customHeight="1" x14ac:dyDescent="0.2">
      <c r="A447" s="61">
        <v>817</v>
      </c>
      <c r="B447" s="95" t="s">
        <v>908</v>
      </c>
      <c r="C447" s="62" t="s">
        <v>909</v>
      </c>
      <c r="D447" s="63">
        <f t="shared" ref="D447:E447" si="126">SUM(D448:D454)</f>
        <v>0</v>
      </c>
      <c r="E447" s="63">
        <f t="shared" si="126"/>
        <v>0</v>
      </c>
      <c r="F447" s="64" t="str">
        <f t="shared" si="119"/>
        <v>-</v>
      </c>
    </row>
    <row r="448" spans="1:6" ht="12.75" customHeight="1" x14ac:dyDescent="0.2">
      <c r="A448" s="61">
        <v>8171</v>
      </c>
      <c r="B448" s="95" t="s">
        <v>910</v>
      </c>
      <c r="C448" s="62" t="s">
        <v>911</v>
      </c>
      <c r="D448" s="292"/>
      <c r="E448" s="292"/>
      <c r="F448" s="64" t="str">
        <f t="shared" si="119"/>
        <v>-</v>
      </c>
    </row>
    <row r="449" spans="1:6" ht="12.75" customHeight="1" x14ac:dyDescent="0.2">
      <c r="A449" s="61">
        <v>8172</v>
      </c>
      <c r="B449" s="95" t="s">
        <v>912</v>
      </c>
      <c r="C449" s="62" t="s">
        <v>913</v>
      </c>
      <c r="D449" s="292"/>
      <c r="E449" s="292"/>
      <c r="F449" s="64" t="str">
        <f t="shared" si="119"/>
        <v>-</v>
      </c>
    </row>
    <row r="450" spans="1:6" ht="12.75" customHeight="1" x14ac:dyDescent="0.2">
      <c r="A450" s="61">
        <v>8173</v>
      </c>
      <c r="B450" s="95" t="s">
        <v>914</v>
      </c>
      <c r="C450" s="62" t="s">
        <v>915</v>
      </c>
      <c r="D450" s="292"/>
      <c r="E450" s="292"/>
      <c r="F450" s="64" t="str">
        <f t="shared" si="119"/>
        <v>-</v>
      </c>
    </row>
    <row r="451" spans="1:6" ht="12.75" customHeight="1" x14ac:dyDescent="0.2">
      <c r="A451" s="61">
        <v>8174</v>
      </c>
      <c r="B451" s="95" t="s">
        <v>916</v>
      </c>
      <c r="C451" s="62" t="s">
        <v>917</v>
      </c>
      <c r="D451" s="292"/>
      <c r="E451" s="292"/>
      <c r="F451" s="64" t="str">
        <f t="shared" si="119"/>
        <v>-</v>
      </c>
    </row>
    <row r="452" spans="1:6" ht="12.75" customHeight="1" x14ac:dyDescent="0.2">
      <c r="A452" s="61">
        <v>8175</v>
      </c>
      <c r="B452" s="95" t="s">
        <v>918</v>
      </c>
      <c r="C452" s="62" t="s">
        <v>919</v>
      </c>
      <c r="D452" s="292"/>
      <c r="E452" s="292"/>
      <c r="F452" s="64" t="str">
        <f t="shared" si="119"/>
        <v>-</v>
      </c>
    </row>
    <row r="453" spans="1:6" ht="24" x14ac:dyDescent="0.2">
      <c r="A453" s="61">
        <v>8176</v>
      </c>
      <c r="B453" s="95" t="s">
        <v>920</v>
      </c>
      <c r="C453" s="62" t="s">
        <v>921</v>
      </c>
      <c r="D453" s="292"/>
      <c r="E453" s="292"/>
      <c r="F453" s="64" t="str">
        <f t="shared" si="119"/>
        <v>-</v>
      </c>
    </row>
    <row r="454" spans="1:6" ht="24" x14ac:dyDescent="0.2">
      <c r="A454" s="61">
        <v>8177</v>
      </c>
      <c r="B454" s="237" t="s">
        <v>922</v>
      </c>
      <c r="C454" s="62" t="s">
        <v>923</v>
      </c>
      <c r="D454" s="292"/>
      <c r="E454" s="292"/>
      <c r="F454" s="64" t="str">
        <f t="shared" si="119"/>
        <v>-</v>
      </c>
    </row>
    <row r="455" spans="1:6" ht="12.75" customHeight="1" x14ac:dyDescent="0.2">
      <c r="A455" s="61" t="s">
        <v>924</v>
      </c>
      <c r="B455" s="237" t="s">
        <v>925</v>
      </c>
      <c r="C455" s="62" t="s">
        <v>924</v>
      </c>
      <c r="D455" s="63">
        <f t="shared" ref="D455:E455" si="127">SUM(D456:D458)</f>
        <v>0</v>
      </c>
      <c r="E455" s="63">
        <f t="shared" si="127"/>
        <v>0</v>
      </c>
      <c r="F455" s="64" t="str">
        <f t="shared" si="119"/>
        <v>-</v>
      </c>
    </row>
    <row r="456" spans="1:6" ht="24" x14ac:dyDescent="0.2">
      <c r="A456" s="61" t="s">
        <v>926</v>
      </c>
      <c r="B456" s="237" t="s">
        <v>927</v>
      </c>
      <c r="C456" s="62" t="s">
        <v>926</v>
      </c>
      <c r="D456" s="292"/>
      <c r="E456" s="292"/>
      <c r="F456" s="64" t="str">
        <f t="shared" si="119"/>
        <v>-</v>
      </c>
    </row>
    <row r="457" spans="1:6" ht="24" x14ac:dyDescent="0.2">
      <c r="A457" s="61" t="s">
        <v>928</v>
      </c>
      <c r="B457" s="237" t="s">
        <v>929</v>
      </c>
      <c r="C457" s="62" t="s">
        <v>928</v>
      </c>
      <c r="D457" s="292"/>
      <c r="E457" s="292"/>
      <c r="F457" s="64" t="str">
        <f t="shared" si="119"/>
        <v>-</v>
      </c>
    </row>
    <row r="458" spans="1:6" ht="12.75" customHeight="1" x14ac:dyDescent="0.2">
      <c r="A458" s="61" t="s">
        <v>930</v>
      </c>
      <c r="B458" s="237" t="s">
        <v>931</v>
      </c>
      <c r="C458" s="62" t="s">
        <v>930</v>
      </c>
      <c r="D458" s="292"/>
      <c r="E458" s="292"/>
      <c r="F458" s="64" t="str">
        <f t="shared" si="119"/>
        <v>-</v>
      </c>
    </row>
    <row r="459" spans="1:6" ht="12.75" customHeight="1" x14ac:dyDescent="0.2">
      <c r="A459" s="61">
        <v>82</v>
      </c>
      <c r="B459" s="95" t="s">
        <v>932</v>
      </c>
      <c r="C459" s="62" t="s">
        <v>933</v>
      </c>
      <c r="D459" s="63">
        <f t="shared" ref="D459:E459" si="128">D460+D463+D466+D469</f>
        <v>0</v>
      </c>
      <c r="E459" s="63">
        <f t="shared" si="128"/>
        <v>0</v>
      </c>
      <c r="F459" s="64" t="str">
        <f t="shared" si="119"/>
        <v>-</v>
      </c>
    </row>
    <row r="460" spans="1:6" ht="12.75" customHeight="1" x14ac:dyDescent="0.2">
      <c r="A460" s="61">
        <v>821</v>
      </c>
      <c r="B460" s="95" t="s">
        <v>934</v>
      </c>
      <c r="C460" s="62" t="s">
        <v>935</v>
      </c>
      <c r="D460" s="63">
        <f t="shared" ref="D460:E460" si="129">SUM(D461:D462)</f>
        <v>0</v>
      </c>
      <c r="E460" s="63">
        <f t="shared" si="129"/>
        <v>0</v>
      </c>
      <c r="F460" s="64" t="str">
        <f t="shared" si="119"/>
        <v>-</v>
      </c>
    </row>
    <row r="461" spans="1:6" ht="12.75" customHeight="1" x14ac:dyDescent="0.2">
      <c r="A461" s="61">
        <v>8211</v>
      </c>
      <c r="B461" s="95" t="s">
        <v>936</v>
      </c>
      <c r="C461" s="62" t="s">
        <v>937</v>
      </c>
      <c r="D461" s="292"/>
      <c r="E461" s="292"/>
      <c r="F461" s="64" t="str">
        <f t="shared" si="119"/>
        <v>-</v>
      </c>
    </row>
    <row r="462" spans="1:6" ht="12.75" customHeight="1" x14ac:dyDescent="0.2">
      <c r="A462" s="61">
        <v>8212</v>
      </c>
      <c r="B462" s="95" t="s">
        <v>938</v>
      </c>
      <c r="C462" s="62" t="s">
        <v>939</v>
      </c>
      <c r="D462" s="292"/>
      <c r="E462" s="292"/>
      <c r="F462" s="64" t="str">
        <f t="shared" si="119"/>
        <v>-</v>
      </c>
    </row>
    <row r="463" spans="1:6" ht="12.75" customHeight="1" x14ac:dyDescent="0.2">
      <c r="A463" s="61">
        <v>822</v>
      </c>
      <c r="B463" s="95" t="s">
        <v>940</v>
      </c>
      <c r="C463" s="62" t="s">
        <v>941</v>
      </c>
      <c r="D463" s="63">
        <f t="shared" ref="D463:E463" si="130">SUM(D464:D465)</f>
        <v>0</v>
      </c>
      <c r="E463" s="63">
        <f t="shared" si="130"/>
        <v>0</v>
      </c>
      <c r="F463" s="64" t="str">
        <f t="shared" si="119"/>
        <v>-</v>
      </c>
    </row>
    <row r="464" spans="1:6" ht="12.75" customHeight="1" x14ac:dyDescent="0.2">
      <c r="A464" s="61">
        <v>8221</v>
      </c>
      <c r="B464" s="95" t="s">
        <v>942</v>
      </c>
      <c r="C464" s="62" t="s">
        <v>943</v>
      </c>
      <c r="D464" s="292"/>
      <c r="E464" s="292"/>
      <c r="F464" s="64" t="str">
        <f t="shared" si="119"/>
        <v>-</v>
      </c>
    </row>
    <row r="465" spans="1:6" ht="12.75" customHeight="1" x14ac:dyDescent="0.2">
      <c r="A465" s="61">
        <v>8222</v>
      </c>
      <c r="B465" s="95" t="s">
        <v>944</v>
      </c>
      <c r="C465" s="62" t="s">
        <v>945</v>
      </c>
      <c r="D465" s="292"/>
      <c r="E465" s="292"/>
      <c r="F465" s="64" t="str">
        <f t="shared" si="119"/>
        <v>-</v>
      </c>
    </row>
    <row r="466" spans="1:6" ht="12.75" customHeight="1" x14ac:dyDescent="0.2">
      <c r="A466" s="61">
        <v>823</v>
      </c>
      <c r="B466" s="95" t="s">
        <v>946</v>
      </c>
      <c r="C466" s="62" t="s">
        <v>947</v>
      </c>
      <c r="D466" s="63">
        <f t="shared" ref="D466:E466" si="131">SUM(D467:D468)</f>
        <v>0</v>
      </c>
      <c r="E466" s="63">
        <f t="shared" si="131"/>
        <v>0</v>
      </c>
      <c r="F466" s="64" t="str">
        <f t="shared" si="119"/>
        <v>-</v>
      </c>
    </row>
    <row r="467" spans="1:6" ht="12.75" customHeight="1" x14ac:dyDescent="0.2">
      <c r="A467" s="61">
        <v>8231</v>
      </c>
      <c r="B467" s="95" t="s">
        <v>948</v>
      </c>
      <c r="C467" s="62" t="s">
        <v>949</v>
      </c>
      <c r="D467" s="292"/>
      <c r="E467" s="292"/>
      <c r="F467" s="64" t="str">
        <f t="shared" si="119"/>
        <v>-</v>
      </c>
    </row>
    <row r="468" spans="1:6" ht="12.75" customHeight="1" x14ac:dyDescent="0.2">
      <c r="A468" s="61">
        <v>8232</v>
      </c>
      <c r="B468" s="95" t="s">
        <v>950</v>
      </c>
      <c r="C468" s="62" t="s">
        <v>951</v>
      </c>
      <c r="D468" s="292"/>
      <c r="E468" s="292"/>
      <c r="F468" s="64" t="str">
        <f t="shared" si="119"/>
        <v>-</v>
      </c>
    </row>
    <row r="469" spans="1:6" ht="12.75" customHeight="1" x14ac:dyDescent="0.2">
      <c r="A469" s="61">
        <v>824</v>
      </c>
      <c r="B469" s="95" t="s">
        <v>952</v>
      </c>
      <c r="C469" s="62" t="s">
        <v>953</v>
      </c>
      <c r="D469" s="63">
        <f t="shared" ref="D469:E469" si="132">SUM(D470:D471)</f>
        <v>0</v>
      </c>
      <c r="E469" s="63">
        <f t="shared" si="132"/>
        <v>0</v>
      </c>
      <c r="F469" s="64" t="str">
        <f t="shared" si="119"/>
        <v>-</v>
      </c>
    </row>
    <row r="470" spans="1:6" ht="12.75" customHeight="1" x14ac:dyDescent="0.2">
      <c r="A470" s="61">
        <v>8241</v>
      </c>
      <c r="B470" s="95" t="s">
        <v>954</v>
      </c>
      <c r="C470" s="62" t="s">
        <v>955</v>
      </c>
      <c r="D470" s="292"/>
      <c r="E470" s="292"/>
      <c r="F470" s="64" t="str">
        <f t="shared" si="119"/>
        <v>-</v>
      </c>
    </row>
    <row r="471" spans="1:6" ht="12.75" customHeight="1" x14ac:dyDescent="0.2">
      <c r="A471" s="61">
        <v>8242</v>
      </c>
      <c r="B471" s="95" t="s">
        <v>956</v>
      </c>
      <c r="C471" s="62" t="s">
        <v>957</v>
      </c>
      <c r="D471" s="292"/>
      <c r="E471" s="292"/>
      <c r="F471" s="64" t="str">
        <f t="shared" si="119"/>
        <v>-</v>
      </c>
    </row>
    <row r="472" spans="1:6" ht="12.75" customHeight="1" x14ac:dyDescent="0.2">
      <c r="A472" s="61">
        <v>83</v>
      </c>
      <c r="B472" s="95" t="s">
        <v>958</v>
      </c>
      <c r="C472" s="62" t="s">
        <v>959</v>
      </c>
      <c r="D472" s="63">
        <f t="shared" ref="D472:E472" si="133">D473+D477+D478+D481</f>
        <v>0</v>
      </c>
      <c r="E472" s="63">
        <f t="shared" si="133"/>
        <v>0</v>
      </c>
      <c r="F472" s="64" t="str">
        <f t="shared" si="119"/>
        <v>-</v>
      </c>
    </row>
    <row r="473" spans="1:6" ht="24" x14ac:dyDescent="0.2">
      <c r="A473" s="61">
        <v>831</v>
      </c>
      <c r="B473" s="95" t="s">
        <v>960</v>
      </c>
      <c r="C473" s="62" t="s">
        <v>961</v>
      </c>
      <c r="D473" s="63">
        <f t="shared" ref="D473:E473" si="134">SUM(D474:D476)</f>
        <v>0</v>
      </c>
      <c r="E473" s="63">
        <f t="shared" si="134"/>
        <v>0</v>
      </c>
      <c r="F473" s="64" t="str">
        <f t="shared" si="119"/>
        <v>-</v>
      </c>
    </row>
    <row r="474" spans="1:6" ht="12.75" customHeight="1" x14ac:dyDescent="0.2">
      <c r="A474" s="61">
        <v>8312</v>
      </c>
      <c r="B474" s="95" t="s">
        <v>962</v>
      </c>
      <c r="C474" s="62" t="s">
        <v>963</v>
      </c>
      <c r="D474" s="292"/>
      <c r="E474" s="292"/>
      <c r="F474" s="64" t="str">
        <f t="shared" si="119"/>
        <v>-</v>
      </c>
    </row>
    <row r="475" spans="1:6" ht="12.75" customHeight="1" x14ac:dyDescent="0.2">
      <c r="A475" s="61">
        <v>8313</v>
      </c>
      <c r="B475" s="95" t="s">
        <v>964</v>
      </c>
      <c r="C475" s="62" t="s">
        <v>965</v>
      </c>
      <c r="D475" s="292"/>
      <c r="E475" s="292"/>
      <c r="F475" s="64" t="str">
        <f t="shared" si="119"/>
        <v>-</v>
      </c>
    </row>
    <row r="476" spans="1:6" ht="12.75" customHeight="1" x14ac:dyDescent="0.2">
      <c r="A476" s="61">
        <v>8314</v>
      </c>
      <c r="B476" s="95" t="s">
        <v>966</v>
      </c>
      <c r="C476" s="62" t="s">
        <v>967</v>
      </c>
      <c r="D476" s="292"/>
      <c r="E476" s="292"/>
      <c r="F476" s="64" t="str">
        <f t="shared" si="119"/>
        <v>-</v>
      </c>
    </row>
    <row r="477" spans="1:6" ht="24" x14ac:dyDescent="0.2">
      <c r="A477" s="61">
        <v>832</v>
      </c>
      <c r="B477" s="237" t="s">
        <v>968</v>
      </c>
      <c r="C477" s="62" t="s">
        <v>969</v>
      </c>
      <c r="D477" s="292"/>
      <c r="E477" s="292"/>
      <c r="F477" s="64" t="str">
        <f t="shared" si="119"/>
        <v>-</v>
      </c>
    </row>
    <row r="478" spans="1:6" ht="24" x14ac:dyDescent="0.2">
      <c r="A478" s="61">
        <v>833</v>
      </c>
      <c r="B478" s="95" t="s">
        <v>970</v>
      </c>
      <c r="C478" s="62" t="s">
        <v>971</v>
      </c>
      <c r="D478" s="63">
        <f t="shared" ref="D478:E478" si="135">SUM(D479:D480)</f>
        <v>0</v>
      </c>
      <c r="E478" s="63">
        <f t="shared" si="135"/>
        <v>0</v>
      </c>
      <c r="F478" s="64" t="str">
        <f t="shared" si="119"/>
        <v>-</v>
      </c>
    </row>
    <row r="479" spans="1:6" ht="24" x14ac:dyDescent="0.2">
      <c r="A479" s="61">
        <v>8331</v>
      </c>
      <c r="B479" s="237" t="s">
        <v>972</v>
      </c>
      <c r="C479" s="62" t="s">
        <v>973</v>
      </c>
      <c r="D479" s="292"/>
      <c r="E479" s="292"/>
      <c r="F479" s="64" t="str">
        <f t="shared" si="119"/>
        <v>-</v>
      </c>
    </row>
    <row r="480" spans="1:6" ht="12.75" customHeight="1" x14ac:dyDescent="0.2">
      <c r="A480" s="61">
        <v>8332</v>
      </c>
      <c r="B480" s="95" t="s">
        <v>974</v>
      </c>
      <c r="C480" s="62" t="s">
        <v>975</v>
      </c>
      <c r="D480" s="292"/>
      <c r="E480" s="292"/>
      <c r="F480" s="64" t="str">
        <f t="shared" si="119"/>
        <v>-</v>
      </c>
    </row>
    <row r="481" spans="1:6" ht="24" x14ac:dyDescent="0.2">
      <c r="A481" s="61">
        <v>834</v>
      </c>
      <c r="B481" s="95" t="s">
        <v>976</v>
      </c>
      <c r="C481" s="62" t="s">
        <v>977</v>
      </c>
      <c r="D481" s="63">
        <f t="shared" ref="D481:E481" si="136">SUM(D482:D483)</f>
        <v>0</v>
      </c>
      <c r="E481" s="63">
        <f t="shared" si="136"/>
        <v>0</v>
      </c>
      <c r="F481" s="64" t="str">
        <f t="shared" si="119"/>
        <v>-</v>
      </c>
    </row>
    <row r="482" spans="1:6" ht="12.75" customHeight="1" x14ac:dyDescent="0.2">
      <c r="A482" s="61">
        <v>8341</v>
      </c>
      <c r="B482" s="95" t="s">
        <v>978</v>
      </c>
      <c r="C482" s="62" t="s">
        <v>979</v>
      </c>
      <c r="D482" s="292"/>
      <c r="E482" s="292"/>
      <c r="F482" s="64" t="str">
        <f t="shared" si="119"/>
        <v>-</v>
      </c>
    </row>
    <row r="483" spans="1:6" ht="12.75" customHeight="1" x14ac:dyDescent="0.2">
      <c r="A483" s="61">
        <v>8342</v>
      </c>
      <c r="B483" s="95" t="s">
        <v>980</v>
      </c>
      <c r="C483" s="62" t="s">
        <v>981</v>
      </c>
      <c r="D483" s="292"/>
      <c r="E483" s="292"/>
      <c r="F483" s="64" t="str">
        <f t="shared" si="119"/>
        <v>-</v>
      </c>
    </row>
    <row r="484" spans="1:6" ht="12.75" customHeight="1" x14ac:dyDescent="0.2">
      <c r="A484" s="61">
        <v>84</v>
      </c>
      <c r="B484" s="95" t="s">
        <v>982</v>
      </c>
      <c r="C484" s="62" t="s">
        <v>983</v>
      </c>
      <c r="D484" s="63">
        <f t="shared" ref="D484:E484" si="137">D485+D490+D494+D495+D502+D507</f>
        <v>0</v>
      </c>
      <c r="E484" s="63">
        <f t="shared" si="137"/>
        <v>0</v>
      </c>
      <c r="F484" s="64" t="str">
        <f t="shared" si="119"/>
        <v>-</v>
      </c>
    </row>
    <row r="485" spans="1:6" ht="24" x14ac:dyDescent="0.2">
      <c r="A485" s="61">
        <v>841</v>
      </c>
      <c r="B485" s="95" t="s">
        <v>984</v>
      </c>
      <c r="C485" s="62" t="s">
        <v>985</v>
      </c>
      <c r="D485" s="63">
        <f t="shared" ref="D485:E485" si="138">SUM(D486:D489)</f>
        <v>0</v>
      </c>
      <c r="E485" s="63">
        <f t="shared" si="138"/>
        <v>0</v>
      </c>
      <c r="F485" s="64" t="str">
        <f t="shared" si="119"/>
        <v>-</v>
      </c>
    </row>
    <row r="486" spans="1:6" ht="12.75" customHeight="1" x14ac:dyDescent="0.2">
      <c r="A486" s="61">
        <v>8413</v>
      </c>
      <c r="B486" s="95" t="s">
        <v>986</v>
      </c>
      <c r="C486" s="62" t="s">
        <v>987</v>
      </c>
      <c r="D486" s="292"/>
      <c r="E486" s="292"/>
      <c r="F486" s="64" t="str">
        <f t="shared" si="119"/>
        <v>-</v>
      </c>
    </row>
    <row r="487" spans="1:6" ht="12.75" customHeight="1" x14ac:dyDescent="0.2">
      <c r="A487" s="61">
        <v>8414</v>
      </c>
      <c r="B487" s="95" t="s">
        <v>988</v>
      </c>
      <c r="C487" s="62" t="s">
        <v>989</v>
      </c>
      <c r="D487" s="292"/>
      <c r="E487" s="292"/>
      <c r="F487" s="64" t="str">
        <f t="shared" si="119"/>
        <v>-</v>
      </c>
    </row>
    <row r="488" spans="1:6" ht="12.75" customHeight="1" x14ac:dyDescent="0.2">
      <c r="A488" s="61">
        <v>8415</v>
      </c>
      <c r="B488" s="95" t="s">
        <v>990</v>
      </c>
      <c r="C488" s="62" t="s">
        <v>991</v>
      </c>
      <c r="D488" s="292"/>
      <c r="E488" s="292"/>
      <c r="F488" s="64" t="str">
        <f t="shared" si="119"/>
        <v>-</v>
      </c>
    </row>
    <row r="489" spans="1:6" ht="12.75" customHeight="1" x14ac:dyDescent="0.2">
      <c r="A489" s="61">
        <v>8416</v>
      </c>
      <c r="B489" s="95" t="s">
        <v>992</v>
      </c>
      <c r="C489" s="62" t="s">
        <v>993</v>
      </c>
      <c r="D489" s="292"/>
      <c r="E489" s="292"/>
      <c r="F489" s="64" t="str">
        <f t="shared" si="119"/>
        <v>-</v>
      </c>
    </row>
    <row r="490" spans="1:6" ht="24" x14ac:dyDescent="0.2">
      <c r="A490" s="61">
        <v>842</v>
      </c>
      <c r="B490" s="95" t="s">
        <v>994</v>
      </c>
      <c r="C490" s="62" t="s">
        <v>995</v>
      </c>
      <c r="D490" s="63">
        <f t="shared" ref="D490:E490" si="139">SUM(D491:D493)</f>
        <v>0</v>
      </c>
      <c r="E490" s="63">
        <f t="shared" si="139"/>
        <v>0</v>
      </c>
      <c r="F490" s="64" t="str">
        <f t="shared" si="119"/>
        <v>-</v>
      </c>
    </row>
    <row r="491" spans="1:6" ht="12.75" customHeight="1" x14ac:dyDescent="0.2">
      <c r="A491" s="61">
        <v>8422</v>
      </c>
      <c r="B491" s="95" t="s">
        <v>996</v>
      </c>
      <c r="C491" s="62" t="s">
        <v>997</v>
      </c>
      <c r="D491" s="292"/>
      <c r="E491" s="292"/>
      <c r="F491" s="64" t="str">
        <f t="shared" si="119"/>
        <v>-</v>
      </c>
    </row>
    <row r="492" spans="1:6" ht="12.75" customHeight="1" x14ac:dyDescent="0.2">
      <c r="A492" s="61">
        <v>8423</v>
      </c>
      <c r="B492" s="95" t="s">
        <v>998</v>
      </c>
      <c r="C492" s="62" t="s">
        <v>999</v>
      </c>
      <c r="D492" s="292"/>
      <c r="E492" s="292"/>
      <c r="F492" s="64" t="str">
        <f t="shared" si="119"/>
        <v>-</v>
      </c>
    </row>
    <row r="493" spans="1:6" ht="12.75" customHeight="1" x14ac:dyDescent="0.2">
      <c r="A493" s="61">
        <v>8424</v>
      </c>
      <c r="B493" s="95" t="s">
        <v>1000</v>
      </c>
      <c r="C493" s="62" t="s">
        <v>1001</v>
      </c>
      <c r="D493" s="292"/>
      <c r="E493" s="292"/>
      <c r="F493" s="64" t="str">
        <f t="shared" si="119"/>
        <v>-</v>
      </c>
    </row>
    <row r="494" spans="1:6" ht="12.75" customHeight="1" x14ac:dyDescent="0.2">
      <c r="A494" s="61">
        <v>843</v>
      </c>
      <c r="B494" s="95" t="s">
        <v>1002</v>
      </c>
      <c r="C494" s="62" t="s">
        <v>1003</v>
      </c>
      <c r="D494" s="292"/>
      <c r="E494" s="292"/>
      <c r="F494" s="64" t="str">
        <f t="shared" si="119"/>
        <v>-</v>
      </c>
    </row>
    <row r="495" spans="1:6" ht="24" x14ac:dyDescent="0.2">
      <c r="A495" s="61">
        <v>844</v>
      </c>
      <c r="B495" s="95" t="s">
        <v>1004</v>
      </c>
      <c r="C495" s="62" t="s">
        <v>1005</v>
      </c>
      <c r="D495" s="63">
        <f t="shared" ref="D495:E495" si="140">SUM(D496:D501)</f>
        <v>0</v>
      </c>
      <c r="E495" s="63">
        <f t="shared" si="140"/>
        <v>0</v>
      </c>
      <c r="F495" s="64" t="str">
        <f t="shared" si="119"/>
        <v>-</v>
      </c>
    </row>
    <row r="496" spans="1:6" ht="12.75" customHeight="1" x14ac:dyDescent="0.2">
      <c r="A496" s="61">
        <v>8443</v>
      </c>
      <c r="B496" s="95" t="s">
        <v>1006</v>
      </c>
      <c r="C496" s="62" t="s">
        <v>1007</v>
      </c>
      <c r="D496" s="292"/>
      <c r="E496" s="292"/>
      <c r="F496" s="64" t="str">
        <f t="shared" si="119"/>
        <v>-</v>
      </c>
    </row>
    <row r="497" spans="1:6" ht="12.75" customHeight="1" x14ac:dyDescent="0.2">
      <c r="A497" s="61">
        <v>8444</v>
      </c>
      <c r="B497" s="95" t="s">
        <v>1008</v>
      </c>
      <c r="C497" s="62" t="s">
        <v>1009</v>
      </c>
      <c r="D497" s="292"/>
      <c r="E497" s="292"/>
      <c r="F497" s="64" t="str">
        <f t="shared" si="119"/>
        <v>-</v>
      </c>
    </row>
    <row r="498" spans="1:6" ht="24" x14ac:dyDescent="0.2">
      <c r="A498" s="61">
        <v>8445</v>
      </c>
      <c r="B498" s="95" t="s">
        <v>1010</v>
      </c>
      <c r="C498" s="62" t="s">
        <v>1011</v>
      </c>
      <c r="D498" s="292"/>
      <c r="E498" s="292"/>
      <c r="F498" s="64" t="str">
        <f t="shared" si="119"/>
        <v>-</v>
      </c>
    </row>
    <row r="499" spans="1:6" ht="12.75" customHeight="1" x14ac:dyDescent="0.2">
      <c r="A499" s="61">
        <v>8446</v>
      </c>
      <c r="B499" s="95" t="s">
        <v>1012</v>
      </c>
      <c r="C499" s="62" t="s">
        <v>1013</v>
      </c>
      <c r="D499" s="292"/>
      <c r="E499" s="292"/>
      <c r="F499" s="64" t="str">
        <f t="shared" si="119"/>
        <v>-</v>
      </c>
    </row>
    <row r="500" spans="1:6" ht="12.75" customHeight="1" x14ac:dyDescent="0.2">
      <c r="A500" s="61">
        <v>8447</v>
      </c>
      <c r="B500" s="95" t="s">
        <v>1014</v>
      </c>
      <c r="C500" s="62" t="s">
        <v>1015</v>
      </c>
      <c r="D500" s="292"/>
      <c r="E500" s="292"/>
      <c r="F500" s="64" t="str">
        <f t="shared" si="119"/>
        <v>-</v>
      </c>
    </row>
    <row r="501" spans="1:6" ht="12.75" customHeight="1" x14ac:dyDescent="0.2">
      <c r="A501" s="61">
        <v>8448</v>
      </c>
      <c r="B501" s="95" t="s">
        <v>1016</v>
      </c>
      <c r="C501" s="62" t="s">
        <v>1017</v>
      </c>
      <c r="D501" s="292"/>
      <c r="E501" s="292"/>
      <c r="F501" s="64" t="str">
        <f t="shared" si="119"/>
        <v>-</v>
      </c>
    </row>
    <row r="502" spans="1:6" ht="24" x14ac:dyDescent="0.2">
      <c r="A502" s="61">
        <v>845</v>
      </c>
      <c r="B502" s="237" t="s">
        <v>1018</v>
      </c>
      <c r="C502" s="62" t="s">
        <v>1019</v>
      </c>
      <c r="D502" s="63">
        <f t="shared" ref="D502:E502" si="141">SUM(D503:D506)</f>
        <v>0</v>
      </c>
      <c r="E502" s="63">
        <f t="shared" si="141"/>
        <v>0</v>
      </c>
      <c r="F502" s="64" t="str">
        <f t="shared" si="119"/>
        <v>-</v>
      </c>
    </row>
    <row r="503" spans="1:6" ht="12.75" customHeight="1" x14ac:dyDescent="0.2">
      <c r="A503" s="61">
        <v>8453</v>
      </c>
      <c r="B503" s="95" t="s">
        <v>1020</v>
      </c>
      <c r="C503" s="62" t="s">
        <v>1021</v>
      </c>
      <c r="D503" s="292"/>
      <c r="E503" s="292"/>
      <c r="F503" s="64" t="str">
        <f t="shared" si="119"/>
        <v>-</v>
      </c>
    </row>
    <row r="504" spans="1:6" ht="12.75" customHeight="1" x14ac:dyDescent="0.2">
      <c r="A504" s="61">
        <v>8454</v>
      </c>
      <c r="B504" s="95" t="s">
        <v>1022</v>
      </c>
      <c r="C504" s="62" t="s">
        <v>1023</v>
      </c>
      <c r="D504" s="292"/>
      <c r="E504" s="292"/>
      <c r="F504" s="64" t="str">
        <f t="shared" si="119"/>
        <v>-</v>
      </c>
    </row>
    <row r="505" spans="1:6" ht="12.75" customHeight="1" x14ac:dyDescent="0.2">
      <c r="A505" s="61">
        <v>8455</v>
      </c>
      <c r="B505" s="95" t="s">
        <v>1024</v>
      </c>
      <c r="C505" s="62" t="s">
        <v>1025</v>
      </c>
      <c r="D505" s="292"/>
      <c r="E505" s="292"/>
      <c r="F505" s="64" t="str">
        <f t="shared" si="119"/>
        <v>-</v>
      </c>
    </row>
    <row r="506" spans="1:6" ht="12.75" customHeight="1" x14ac:dyDescent="0.2">
      <c r="A506" s="61">
        <v>8456</v>
      </c>
      <c r="B506" s="95" t="s">
        <v>1026</v>
      </c>
      <c r="C506" s="62" t="s">
        <v>1027</v>
      </c>
      <c r="D506" s="292"/>
      <c r="E506" s="292"/>
      <c r="F506" s="64" t="str">
        <f t="shared" si="119"/>
        <v>-</v>
      </c>
    </row>
    <row r="507" spans="1:6" ht="12.75" customHeight="1" x14ac:dyDescent="0.2">
      <c r="A507" s="61">
        <v>847</v>
      </c>
      <c r="B507" s="95" t="s">
        <v>1028</v>
      </c>
      <c r="C507" s="62" t="s">
        <v>1029</v>
      </c>
      <c r="D507" s="63">
        <f t="shared" ref="D507:E507" si="142">SUM(D508:D514)</f>
        <v>0</v>
      </c>
      <c r="E507" s="63">
        <f t="shared" si="142"/>
        <v>0</v>
      </c>
      <c r="F507" s="64" t="str">
        <f t="shared" si="119"/>
        <v>-</v>
      </c>
    </row>
    <row r="508" spans="1:6" ht="12.75" customHeight="1" x14ac:dyDescent="0.2">
      <c r="A508" s="61">
        <v>8471</v>
      </c>
      <c r="B508" s="95" t="s">
        <v>1030</v>
      </c>
      <c r="C508" s="62" t="s">
        <v>1031</v>
      </c>
      <c r="D508" s="292"/>
      <c r="E508" s="292"/>
      <c r="F508" s="64" t="str">
        <f t="shared" si="119"/>
        <v>-</v>
      </c>
    </row>
    <row r="509" spans="1:6" ht="12.75" customHeight="1" x14ac:dyDescent="0.2">
      <c r="A509" s="61">
        <v>8472</v>
      </c>
      <c r="B509" s="95" t="s">
        <v>1032</v>
      </c>
      <c r="C509" s="62" t="s">
        <v>1033</v>
      </c>
      <c r="D509" s="292"/>
      <c r="E509" s="292"/>
      <c r="F509" s="64" t="str">
        <f t="shared" si="119"/>
        <v>-</v>
      </c>
    </row>
    <row r="510" spans="1:6" ht="12.75" customHeight="1" x14ac:dyDescent="0.2">
      <c r="A510" s="61">
        <v>8473</v>
      </c>
      <c r="B510" s="95" t="s">
        <v>1034</v>
      </c>
      <c r="C510" s="62" t="s">
        <v>1035</v>
      </c>
      <c r="D510" s="292"/>
      <c r="E510" s="292"/>
      <c r="F510" s="64" t="str">
        <f t="shared" si="119"/>
        <v>-</v>
      </c>
    </row>
    <row r="511" spans="1:6" ht="12.75" customHeight="1" x14ac:dyDescent="0.2">
      <c r="A511" s="61">
        <v>8474</v>
      </c>
      <c r="B511" s="95" t="s">
        <v>1036</v>
      </c>
      <c r="C511" s="62" t="s">
        <v>1037</v>
      </c>
      <c r="D511" s="292"/>
      <c r="E511" s="292"/>
      <c r="F511" s="64" t="str">
        <f t="shared" si="119"/>
        <v>-</v>
      </c>
    </row>
    <row r="512" spans="1:6" ht="12.75" customHeight="1" x14ac:dyDescent="0.2">
      <c r="A512" s="61">
        <v>8475</v>
      </c>
      <c r="B512" s="95" t="s">
        <v>1038</v>
      </c>
      <c r="C512" s="62" t="s">
        <v>1039</v>
      </c>
      <c r="D512" s="292"/>
      <c r="E512" s="292"/>
      <c r="F512" s="64" t="str">
        <f t="shared" si="119"/>
        <v>-</v>
      </c>
    </row>
    <row r="513" spans="1:6" ht="12.75" customHeight="1" x14ac:dyDescent="0.2">
      <c r="A513" s="61">
        <v>8476</v>
      </c>
      <c r="B513" s="95" t="s">
        <v>1040</v>
      </c>
      <c r="C513" s="62" t="s">
        <v>1041</v>
      </c>
      <c r="D513" s="292"/>
      <c r="E513" s="292"/>
      <c r="F513" s="64" t="str">
        <f t="shared" si="119"/>
        <v>-</v>
      </c>
    </row>
    <row r="514" spans="1:6" ht="24" x14ac:dyDescent="0.2">
      <c r="A514" s="61" t="s">
        <v>1042</v>
      </c>
      <c r="B514" s="95" t="s">
        <v>1043</v>
      </c>
      <c r="C514" s="62" t="s">
        <v>1042</v>
      </c>
      <c r="D514" s="292"/>
      <c r="E514" s="292"/>
      <c r="F514" s="64" t="str">
        <f t="shared" si="119"/>
        <v>-</v>
      </c>
    </row>
    <row r="515" spans="1:6" ht="12.75" customHeight="1" x14ac:dyDescent="0.2">
      <c r="A515" s="61">
        <v>85</v>
      </c>
      <c r="B515" s="95" t="s">
        <v>1044</v>
      </c>
      <c r="C515" s="62" t="s">
        <v>1045</v>
      </c>
      <c r="D515" s="63">
        <f t="shared" ref="D515:E515" si="143">D516+D519+D522+D525</f>
        <v>0</v>
      </c>
      <c r="E515" s="63">
        <f t="shared" si="143"/>
        <v>0</v>
      </c>
      <c r="F515" s="64" t="str">
        <f t="shared" si="119"/>
        <v>-</v>
      </c>
    </row>
    <row r="516" spans="1:6" ht="12.75" customHeight="1" x14ac:dyDescent="0.2">
      <c r="A516" s="61">
        <v>851</v>
      </c>
      <c r="B516" s="95" t="s">
        <v>1046</v>
      </c>
      <c r="C516" s="62" t="s">
        <v>1047</v>
      </c>
      <c r="D516" s="63">
        <f t="shared" ref="D516:E516" si="144">SUM(D517:D518)</f>
        <v>0</v>
      </c>
      <c r="E516" s="63">
        <f t="shared" si="144"/>
        <v>0</v>
      </c>
      <c r="F516" s="64" t="str">
        <f t="shared" si="119"/>
        <v>-</v>
      </c>
    </row>
    <row r="517" spans="1:6" ht="12.75" customHeight="1" x14ac:dyDescent="0.2">
      <c r="A517" s="61">
        <v>8511</v>
      </c>
      <c r="B517" s="95" t="s">
        <v>1048</v>
      </c>
      <c r="C517" s="62" t="s">
        <v>1049</v>
      </c>
      <c r="D517" s="292"/>
      <c r="E517" s="292"/>
      <c r="F517" s="64" t="str">
        <f t="shared" si="119"/>
        <v>-</v>
      </c>
    </row>
    <row r="518" spans="1:6" ht="12.75" customHeight="1" x14ac:dyDescent="0.2">
      <c r="A518" s="61">
        <v>8512</v>
      </c>
      <c r="B518" s="95" t="s">
        <v>1050</v>
      </c>
      <c r="C518" s="62" t="s">
        <v>1051</v>
      </c>
      <c r="D518" s="292"/>
      <c r="E518" s="292"/>
      <c r="F518" s="64" t="str">
        <f t="shared" si="119"/>
        <v>-</v>
      </c>
    </row>
    <row r="519" spans="1:6" ht="12.75" customHeight="1" x14ac:dyDescent="0.2">
      <c r="A519" s="61">
        <v>852</v>
      </c>
      <c r="B519" s="95" t="s">
        <v>1052</v>
      </c>
      <c r="C519" s="62" t="s">
        <v>1053</v>
      </c>
      <c r="D519" s="63">
        <f t="shared" ref="D519:E519" si="145">SUM(D520:D521)</f>
        <v>0</v>
      </c>
      <c r="E519" s="63">
        <f t="shared" si="145"/>
        <v>0</v>
      </c>
      <c r="F519" s="64" t="str">
        <f t="shared" si="119"/>
        <v>-</v>
      </c>
    </row>
    <row r="520" spans="1:6" ht="12.75" customHeight="1" x14ac:dyDescent="0.2">
      <c r="A520" s="61">
        <v>8521</v>
      </c>
      <c r="B520" s="95" t="s">
        <v>1054</v>
      </c>
      <c r="C520" s="62" t="s">
        <v>1055</v>
      </c>
      <c r="D520" s="292"/>
      <c r="E520" s="292"/>
      <c r="F520" s="64" t="str">
        <f t="shared" si="119"/>
        <v>-</v>
      </c>
    </row>
    <row r="521" spans="1:6" ht="12.75" customHeight="1" x14ac:dyDescent="0.2">
      <c r="A521" s="61">
        <v>8522</v>
      </c>
      <c r="B521" s="95" t="s">
        <v>1056</v>
      </c>
      <c r="C521" s="62" t="s">
        <v>1057</v>
      </c>
      <c r="D521" s="292"/>
      <c r="E521" s="292"/>
      <c r="F521" s="64" t="str">
        <f t="shared" si="119"/>
        <v>-</v>
      </c>
    </row>
    <row r="522" spans="1:6" ht="12.75" customHeight="1" x14ac:dyDescent="0.2">
      <c r="A522" s="61">
        <v>853</v>
      </c>
      <c r="B522" s="95" t="s">
        <v>1058</v>
      </c>
      <c r="C522" s="62" t="s">
        <v>1059</v>
      </c>
      <c r="D522" s="63">
        <f t="shared" ref="D522:E522" si="146">SUM(D523:D524)</f>
        <v>0</v>
      </c>
      <c r="E522" s="63">
        <f t="shared" si="146"/>
        <v>0</v>
      </c>
      <c r="F522" s="64" t="str">
        <f t="shared" si="119"/>
        <v>-</v>
      </c>
    </row>
    <row r="523" spans="1:6" ht="12.75" customHeight="1" x14ac:dyDescent="0.2">
      <c r="A523" s="61">
        <v>8531</v>
      </c>
      <c r="B523" s="95" t="s">
        <v>1060</v>
      </c>
      <c r="C523" s="62" t="s">
        <v>1061</v>
      </c>
      <c r="D523" s="292"/>
      <c r="E523" s="292"/>
      <c r="F523" s="64" t="str">
        <f t="shared" si="119"/>
        <v>-</v>
      </c>
    </row>
    <row r="524" spans="1:6" ht="12.75" customHeight="1" x14ac:dyDescent="0.2">
      <c r="A524" s="61">
        <v>8532</v>
      </c>
      <c r="B524" s="95" t="s">
        <v>1062</v>
      </c>
      <c r="C524" s="62" t="s">
        <v>1063</v>
      </c>
      <c r="D524" s="292"/>
      <c r="E524" s="292"/>
      <c r="F524" s="64" t="str">
        <f t="shared" si="119"/>
        <v>-</v>
      </c>
    </row>
    <row r="525" spans="1:6" ht="12.75" customHeight="1" x14ac:dyDescent="0.2">
      <c r="A525" s="61">
        <v>854</v>
      </c>
      <c r="B525" s="105" t="s">
        <v>1064</v>
      </c>
      <c r="C525" s="62" t="s">
        <v>1065</v>
      </c>
      <c r="D525" s="63">
        <f t="shared" ref="D525:E525" si="147">SUM(D526:D527)</f>
        <v>0</v>
      </c>
      <c r="E525" s="63">
        <f t="shared" si="147"/>
        <v>0</v>
      </c>
      <c r="F525" s="64" t="str">
        <f t="shared" si="119"/>
        <v>-</v>
      </c>
    </row>
    <row r="526" spans="1:6" ht="12.75" customHeight="1" x14ac:dyDescent="0.2">
      <c r="A526" s="61">
        <v>8541</v>
      </c>
      <c r="B526" s="95" t="s">
        <v>1066</v>
      </c>
      <c r="C526" s="62" t="s">
        <v>1067</v>
      </c>
      <c r="D526" s="292"/>
      <c r="E526" s="292"/>
      <c r="F526" s="64" t="str">
        <f t="shared" si="119"/>
        <v>-</v>
      </c>
    </row>
    <row r="527" spans="1:6" ht="12.75" customHeight="1" x14ac:dyDescent="0.2">
      <c r="A527" s="61">
        <v>8542</v>
      </c>
      <c r="B527" s="95" t="s">
        <v>1068</v>
      </c>
      <c r="C527" s="62" t="s">
        <v>1069</v>
      </c>
      <c r="D527" s="292"/>
      <c r="E527" s="292"/>
      <c r="F527" s="64" t="str">
        <f t="shared" si="119"/>
        <v>-</v>
      </c>
    </row>
    <row r="528" spans="1:6" ht="12.75" customHeight="1" x14ac:dyDescent="0.2">
      <c r="A528" s="61">
        <v>5</v>
      </c>
      <c r="B528" s="95" t="s">
        <v>1070</v>
      </c>
      <c r="C528" s="62" t="s">
        <v>1071</v>
      </c>
      <c r="D528" s="63">
        <f t="shared" ref="D528:E528" si="148">D529+D567+D580+D593+D625</f>
        <v>0</v>
      </c>
      <c r="E528" s="63">
        <f t="shared" si="148"/>
        <v>0</v>
      </c>
      <c r="F528" s="64" t="str">
        <f t="shared" si="119"/>
        <v>-</v>
      </c>
    </row>
    <row r="529" spans="1:6" ht="24" x14ac:dyDescent="0.2">
      <c r="A529" s="61">
        <v>51</v>
      </c>
      <c r="B529" s="95" t="s">
        <v>1072</v>
      </c>
      <c r="C529" s="62" t="s">
        <v>1073</v>
      </c>
      <c r="D529" s="63">
        <f t="shared" ref="D529:E529" si="149">D530+D535+D538+D542+D543+D550+D555+D563</f>
        <v>0</v>
      </c>
      <c r="E529" s="63">
        <f t="shared" si="149"/>
        <v>0</v>
      </c>
      <c r="F529" s="64" t="str">
        <f t="shared" si="119"/>
        <v>-</v>
      </c>
    </row>
    <row r="530" spans="1:6" ht="24" x14ac:dyDescent="0.2">
      <c r="A530" s="61">
        <v>511</v>
      </c>
      <c r="B530" s="95" t="s">
        <v>1074</v>
      </c>
      <c r="C530" s="62" t="s">
        <v>1075</v>
      </c>
      <c r="D530" s="63">
        <f t="shared" ref="D530:E530" si="150">SUM(D531:D534)</f>
        <v>0</v>
      </c>
      <c r="E530" s="63">
        <f t="shared" si="150"/>
        <v>0</v>
      </c>
      <c r="F530" s="64" t="str">
        <f t="shared" si="119"/>
        <v>-</v>
      </c>
    </row>
    <row r="531" spans="1:6" ht="12.75" customHeight="1" x14ac:dyDescent="0.2">
      <c r="A531" s="61">
        <v>5113</v>
      </c>
      <c r="B531" s="95" t="s">
        <v>1076</v>
      </c>
      <c r="C531" s="62" t="s">
        <v>1077</v>
      </c>
      <c r="D531" s="292"/>
      <c r="E531" s="292"/>
      <c r="F531" s="64" t="str">
        <f t="shared" si="119"/>
        <v>-</v>
      </c>
    </row>
    <row r="532" spans="1:6" ht="12.75" customHeight="1" x14ac:dyDescent="0.2">
      <c r="A532" s="61">
        <v>5114</v>
      </c>
      <c r="B532" s="95" t="s">
        <v>1078</v>
      </c>
      <c r="C532" s="62" t="s">
        <v>1079</v>
      </c>
      <c r="D532" s="292"/>
      <c r="E532" s="292"/>
      <c r="F532" s="64" t="str">
        <f t="shared" si="119"/>
        <v>-</v>
      </c>
    </row>
    <row r="533" spans="1:6" ht="12.75" customHeight="1" x14ac:dyDescent="0.2">
      <c r="A533" s="61">
        <v>5115</v>
      </c>
      <c r="B533" s="95" t="s">
        <v>1080</v>
      </c>
      <c r="C533" s="62" t="s">
        <v>1081</v>
      </c>
      <c r="D533" s="292"/>
      <c r="E533" s="292"/>
      <c r="F533" s="64" t="str">
        <f t="shared" si="119"/>
        <v>-</v>
      </c>
    </row>
    <row r="534" spans="1:6" ht="12.75" customHeight="1" x14ac:dyDescent="0.2">
      <c r="A534" s="61">
        <v>5116</v>
      </c>
      <c r="B534" s="95" t="s">
        <v>1082</v>
      </c>
      <c r="C534" s="62" t="s">
        <v>1083</v>
      </c>
      <c r="D534" s="292"/>
      <c r="E534" s="292"/>
      <c r="F534" s="64" t="str">
        <f t="shared" si="119"/>
        <v>-</v>
      </c>
    </row>
    <row r="535" spans="1:6" ht="24" x14ac:dyDescent="0.2">
      <c r="A535" s="61">
        <v>512</v>
      </c>
      <c r="B535" s="237" t="s">
        <v>1084</v>
      </c>
      <c r="C535" s="62" t="s">
        <v>1085</v>
      </c>
      <c r="D535" s="63">
        <f t="shared" ref="D535:E535" si="151">SUM(D536:D537)</f>
        <v>0</v>
      </c>
      <c r="E535" s="63">
        <f t="shared" si="151"/>
        <v>0</v>
      </c>
      <c r="F535" s="64" t="str">
        <f t="shared" si="119"/>
        <v>-</v>
      </c>
    </row>
    <row r="536" spans="1:6" ht="24" x14ac:dyDescent="0.2">
      <c r="A536" s="61">
        <v>5121</v>
      </c>
      <c r="B536" s="95" t="s">
        <v>1086</v>
      </c>
      <c r="C536" s="62" t="s">
        <v>1087</v>
      </c>
      <c r="D536" s="292"/>
      <c r="E536" s="292"/>
      <c r="F536" s="64" t="str">
        <f t="shared" si="119"/>
        <v>-</v>
      </c>
    </row>
    <row r="537" spans="1:6" ht="24" x14ac:dyDescent="0.2">
      <c r="A537" s="61">
        <v>5122</v>
      </c>
      <c r="B537" s="95" t="s">
        <v>1088</v>
      </c>
      <c r="C537" s="62" t="s">
        <v>1089</v>
      </c>
      <c r="D537" s="292"/>
      <c r="E537" s="292"/>
      <c r="F537" s="64" t="str">
        <f t="shared" si="119"/>
        <v>-</v>
      </c>
    </row>
    <row r="538" spans="1:6" ht="24" x14ac:dyDescent="0.2">
      <c r="A538" s="61">
        <v>513</v>
      </c>
      <c r="B538" s="95" t="s">
        <v>1090</v>
      </c>
      <c r="C538" s="62" t="s">
        <v>1091</v>
      </c>
      <c r="D538" s="63">
        <f t="shared" ref="D538:E538" si="152">SUM(D539:D541)</f>
        <v>0</v>
      </c>
      <c r="E538" s="63">
        <f t="shared" si="152"/>
        <v>0</v>
      </c>
      <c r="F538" s="64" t="str">
        <f t="shared" si="119"/>
        <v>-</v>
      </c>
    </row>
    <row r="539" spans="1:6" ht="12.75" customHeight="1" x14ac:dyDescent="0.2">
      <c r="A539" s="61">
        <v>5132</v>
      </c>
      <c r="B539" s="95" t="s">
        <v>1092</v>
      </c>
      <c r="C539" s="62" t="s">
        <v>1093</v>
      </c>
      <c r="D539" s="292"/>
      <c r="E539" s="292"/>
      <c r="F539" s="64" t="str">
        <f t="shared" si="119"/>
        <v>-</v>
      </c>
    </row>
    <row r="540" spans="1:6" ht="12.75" customHeight="1" x14ac:dyDescent="0.2">
      <c r="A540" s="73">
        <v>5133</v>
      </c>
      <c r="B540" s="95" t="s">
        <v>1094</v>
      </c>
      <c r="C540" s="74" t="s">
        <v>1095</v>
      </c>
      <c r="D540" s="292"/>
      <c r="E540" s="292"/>
      <c r="F540" s="64" t="str">
        <f t="shared" si="119"/>
        <v>-</v>
      </c>
    </row>
    <row r="541" spans="1:6" ht="12.75" customHeight="1" x14ac:dyDescent="0.2">
      <c r="A541" s="73">
        <v>5134</v>
      </c>
      <c r="B541" s="95" t="s">
        <v>1096</v>
      </c>
      <c r="C541" s="74" t="s">
        <v>1097</v>
      </c>
      <c r="D541" s="292"/>
      <c r="E541" s="292"/>
      <c r="F541" s="64" t="str">
        <f t="shared" si="119"/>
        <v>-</v>
      </c>
    </row>
    <row r="542" spans="1:6" ht="12.75" customHeight="1" x14ac:dyDescent="0.2">
      <c r="A542" s="61">
        <v>514</v>
      </c>
      <c r="B542" s="237" t="s">
        <v>1098</v>
      </c>
      <c r="C542" s="62" t="s">
        <v>1099</v>
      </c>
      <c r="D542" s="292"/>
      <c r="E542" s="292"/>
      <c r="F542" s="64" t="str">
        <f t="shared" si="119"/>
        <v>-</v>
      </c>
    </row>
    <row r="543" spans="1:6" ht="24" x14ac:dyDescent="0.2">
      <c r="A543" s="61">
        <v>515</v>
      </c>
      <c r="B543" s="95" t="s">
        <v>1100</v>
      </c>
      <c r="C543" s="62" t="s">
        <v>1101</v>
      </c>
      <c r="D543" s="63">
        <f t="shared" ref="D543:E543" si="153">SUM(D544:D549)</f>
        <v>0</v>
      </c>
      <c r="E543" s="63">
        <f t="shared" si="153"/>
        <v>0</v>
      </c>
      <c r="F543" s="64" t="str">
        <f t="shared" si="119"/>
        <v>-</v>
      </c>
    </row>
    <row r="544" spans="1:6" ht="12.75" customHeight="1" x14ac:dyDescent="0.2">
      <c r="A544" s="61">
        <v>5153</v>
      </c>
      <c r="B544" s="95" t="s">
        <v>1102</v>
      </c>
      <c r="C544" s="62" t="s">
        <v>1103</v>
      </c>
      <c r="D544" s="292"/>
      <c r="E544" s="292"/>
      <c r="F544" s="64" t="str">
        <f t="shared" si="119"/>
        <v>-</v>
      </c>
    </row>
    <row r="545" spans="1:6" ht="12.75" customHeight="1" x14ac:dyDescent="0.2">
      <c r="A545" s="61">
        <v>5154</v>
      </c>
      <c r="B545" s="95" t="s">
        <v>1104</v>
      </c>
      <c r="C545" s="62" t="s">
        <v>1105</v>
      </c>
      <c r="D545" s="292"/>
      <c r="E545" s="292"/>
      <c r="F545" s="64" t="str">
        <f t="shared" si="119"/>
        <v>-</v>
      </c>
    </row>
    <row r="546" spans="1:6" ht="24" x14ac:dyDescent="0.2">
      <c r="A546" s="61">
        <v>5155</v>
      </c>
      <c r="B546" s="95" t="s">
        <v>1106</v>
      </c>
      <c r="C546" s="62" t="s">
        <v>1107</v>
      </c>
      <c r="D546" s="292"/>
      <c r="E546" s="292"/>
      <c r="F546" s="64" t="str">
        <f t="shared" si="119"/>
        <v>-</v>
      </c>
    </row>
    <row r="547" spans="1:6" ht="12.75" customHeight="1" x14ac:dyDescent="0.2">
      <c r="A547" s="61">
        <v>5156</v>
      </c>
      <c r="B547" s="95" t="s">
        <v>1108</v>
      </c>
      <c r="C547" s="62" t="s">
        <v>1109</v>
      </c>
      <c r="D547" s="292"/>
      <c r="E547" s="292"/>
      <c r="F547" s="64" t="str">
        <f t="shared" si="119"/>
        <v>-</v>
      </c>
    </row>
    <row r="548" spans="1:6" ht="12.75" customHeight="1" x14ac:dyDescent="0.2">
      <c r="A548" s="61">
        <v>5157</v>
      </c>
      <c r="B548" s="95" t="s">
        <v>1110</v>
      </c>
      <c r="C548" s="62" t="s">
        <v>1111</v>
      </c>
      <c r="D548" s="292"/>
      <c r="E548" s="292"/>
      <c r="F548" s="64" t="str">
        <f t="shared" si="119"/>
        <v>-</v>
      </c>
    </row>
    <row r="549" spans="1:6" ht="12.75" customHeight="1" x14ac:dyDescent="0.2">
      <c r="A549" s="61">
        <v>5158</v>
      </c>
      <c r="B549" s="95" t="s">
        <v>1112</v>
      </c>
      <c r="C549" s="62" t="s">
        <v>1113</v>
      </c>
      <c r="D549" s="292"/>
      <c r="E549" s="292"/>
      <c r="F549" s="64" t="str">
        <f t="shared" si="119"/>
        <v>-</v>
      </c>
    </row>
    <row r="550" spans="1:6" ht="24" x14ac:dyDescent="0.2">
      <c r="A550" s="61">
        <v>516</v>
      </c>
      <c r="B550" s="237" t="s">
        <v>1114</v>
      </c>
      <c r="C550" s="62" t="s">
        <v>1115</v>
      </c>
      <c r="D550" s="63">
        <f t="shared" ref="D550:E550" si="154">SUM(D551:D554)</f>
        <v>0</v>
      </c>
      <c r="E550" s="63">
        <f t="shared" si="154"/>
        <v>0</v>
      </c>
      <c r="F550" s="64" t="str">
        <f t="shared" si="119"/>
        <v>-</v>
      </c>
    </row>
    <row r="551" spans="1:6" ht="12.75" customHeight="1" x14ac:dyDescent="0.2">
      <c r="A551" s="61">
        <v>5163</v>
      </c>
      <c r="B551" s="95" t="s">
        <v>1116</v>
      </c>
      <c r="C551" s="62" t="s">
        <v>1117</v>
      </c>
      <c r="D551" s="292"/>
      <c r="E551" s="292"/>
      <c r="F551" s="64" t="str">
        <f t="shared" si="119"/>
        <v>-</v>
      </c>
    </row>
    <row r="552" spans="1:6" ht="12.75" customHeight="1" x14ac:dyDescent="0.2">
      <c r="A552" s="61">
        <v>5164</v>
      </c>
      <c r="B552" s="95" t="s">
        <v>1118</v>
      </c>
      <c r="C552" s="62" t="s">
        <v>1119</v>
      </c>
      <c r="D552" s="292"/>
      <c r="E552" s="292"/>
      <c r="F552" s="64" t="str">
        <f t="shared" si="119"/>
        <v>-</v>
      </c>
    </row>
    <row r="553" spans="1:6" ht="12.75" customHeight="1" x14ac:dyDescent="0.2">
      <c r="A553" s="61">
        <v>5165</v>
      </c>
      <c r="B553" s="95" t="s">
        <v>1120</v>
      </c>
      <c r="C553" s="62" t="s">
        <v>1121</v>
      </c>
      <c r="D553" s="292"/>
      <c r="E553" s="292"/>
      <c r="F553" s="64" t="str">
        <f t="shared" si="119"/>
        <v>-</v>
      </c>
    </row>
    <row r="554" spans="1:6" ht="12.75" customHeight="1" x14ac:dyDescent="0.2">
      <c r="A554" s="61">
        <v>5166</v>
      </c>
      <c r="B554" s="95" t="s">
        <v>1122</v>
      </c>
      <c r="C554" s="62" t="s">
        <v>1123</v>
      </c>
      <c r="D554" s="292"/>
      <c r="E554" s="292"/>
      <c r="F554" s="64" t="str">
        <f t="shared" si="119"/>
        <v>-</v>
      </c>
    </row>
    <row r="555" spans="1:6" ht="12.75" customHeight="1" x14ac:dyDescent="0.2">
      <c r="A555" s="61">
        <v>517</v>
      </c>
      <c r="B555" s="95" t="s">
        <v>1124</v>
      </c>
      <c r="C555" s="62" t="s">
        <v>1125</v>
      </c>
      <c r="D555" s="63">
        <f t="shared" ref="D555:E555" si="155">SUM(D556:D562)</f>
        <v>0</v>
      </c>
      <c r="E555" s="63">
        <f t="shared" si="155"/>
        <v>0</v>
      </c>
      <c r="F555" s="64" t="str">
        <f t="shared" si="119"/>
        <v>-</v>
      </c>
    </row>
    <row r="556" spans="1:6" ht="12.75" customHeight="1" x14ac:dyDescent="0.2">
      <c r="A556" s="61">
        <v>5171</v>
      </c>
      <c r="B556" s="95" t="s">
        <v>1126</v>
      </c>
      <c r="C556" s="62" t="s">
        <v>1127</v>
      </c>
      <c r="D556" s="292"/>
      <c r="E556" s="292"/>
      <c r="F556" s="64" t="str">
        <f t="shared" si="119"/>
        <v>-</v>
      </c>
    </row>
    <row r="557" spans="1:6" ht="12.75" customHeight="1" x14ac:dyDescent="0.2">
      <c r="A557" s="61">
        <v>5172</v>
      </c>
      <c r="B557" s="95" t="s">
        <v>1128</v>
      </c>
      <c r="C557" s="62" t="s">
        <v>1129</v>
      </c>
      <c r="D557" s="292"/>
      <c r="E557" s="292"/>
      <c r="F557" s="64" t="str">
        <f t="shared" si="119"/>
        <v>-</v>
      </c>
    </row>
    <row r="558" spans="1:6" ht="12.75" customHeight="1" x14ac:dyDescent="0.2">
      <c r="A558" s="61">
        <v>5173</v>
      </c>
      <c r="B558" s="95" t="s">
        <v>1130</v>
      </c>
      <c r="C558" s="62" t="s">
        <v>1131</v>
      </c>
      <c r="D558" s="292"/>
      <c r="E558" s="292"/>
      <c r="F558" s="64" t="str">
        <f t="shared" si="119"/>
        <v>-</v>
      </c>
    </row>
    <row r="559" spans="1:6" ht="12.75" customHeight="1" x14ac:dyDescent="0.2">
      <c r="A559" s="61">
        <v>5174</v>
      </c>
      <c r="B559" s="95" t="s">
        <v>1132</v>
      </c>
      <c r="C559" s="62" t="s">
        <v>1133</v>
      </c>
      <c r="D559" s="292"/>
      <c r="E559" s="292"/>
      <c r="F559" s="64" t="str">
        <f t="shared" si="119"/>
        <v>-</v>
      </c>
    </row>
    <row r="560" spans="1:6" ht="12.75" customHeight="1" x14ac:dyDescent="0.2">
      <c r="A560" s="61">
        <v>5175</v>
      </c>
      <c r="B560" s="95" t="s">
        <v>1134</v>
      </c>
      <c r="C560" s="62" t="s">
        <v>1135</v>
      </c>
      <c r="D560" s="292"/>
      <c r="E560" s="292"/>
      <c r="F560" s="64" t="str">
        <f t="shared" si="119"/>
        <v>-</v>
      </c>
    </row>
    <row r="561" spans="1:6" ht="12.75" customHeight="1" x14ac:dyDescent="0.2">
      <c r="A561" s="61">
        <v>5176</v>
      </c>
      <c r="B561" s="95" t="s">
        <v>1136</v>
      </c>
      <c r="C561" s="62" t="s">
        <v>1137</v>
      </c>
      <c r="D561" s="292"/>
      <c r="E561" s="292"/>
      <c r="F561" s="64" t="str">
        <f t="shared" si="119"/>
        <v>-</v>
      </c>
    </row>
    <row r="562" spans="1:6" ht="24" x14ac:dyDescent="0.2">
      <c r="A562" s="61">
        <v>5177</v>
      </c>
      <c r="B562" s="237" t="s">
        <v>1138</v>
      </c>
      <c r="C562" s="62" t="s">
        <v>1139</v>
      </c>
      <c r="D562" s="292"/>
      <c r="E562" s="292"/>
      <c r="F562" s="64" t="str">
        <f t="shared" si="119"/>
        <v>-</v>
      </c>
    </row>
    <row r="563" spans="1:6" ht="12.75" customHeight="1" x14ac:dyDescent="0.2">
      <c r="A563" s="61" t="s">
        <v>1140</v>
      </c>
      <c r="B563" s="95" t="s">
        <v>1141</v>
      </c>
      <c r="C563" s="62" t="s">
        <v>1140</v>
      </c>
      <c r="D563" s="63">
        <f t="shared" ref="D563:E563" si="156">SUM(D564:D566)</f>
        <v>0</v>
      </c>
      <c r="E563" s="63">
        <f t="shared" si="156"/>
        <v>0</v>
      </c>
      <c r="F563" s="64" t="str">
        <f t="shared" si="119"/>
        <v>-</v>
      </c>
    </row>
    <row r="564" spans="1:6" ht="12.75" customHeight="1" x14ac:dyDescent="0.2">
      <c r="A564" s="61" t="s">
        <v>1142</v>
      </c>
      <c r="B564" s="95" t="s">
        <v>1143</v>
      </c>
      <c r="C564" s="62" t="s">
        <v>1142</v>
      </c>
      <c r="D564" s="292"/>
      <c r="E564" s="292"/>
      <c r="F564" s="64" t="str">
        <f t="shared" si="119"/>
        <v>-</v>
      </c>
    </row>
    <row r="565" spans="1:6" ht="12.75" customHeight="1" x14ac:dyDescent="0.2">
      <c r="A565" s="61" t="s">
        <v>1144</v>
      </c>
      <c r="B565" s="95" t="s">
        <v>1145</v>
      </c>
      <c r="C565" s="62" t="s">
        <v>1144</v>
      </c>
      <c r="D565" s="292"/>
      <c r="E565" s="292"/>
      <c r="F565" s="64" t="str">
        <f t="shared" si="119"/>
        <v>-</v>
      </c>
    </row>
    <row r="566" spans="1:6" ht="12.75" customHeight="1" x14ac:dyDescent="0.2">
      <c r="A566" s="61" t="s">
        <v>1146</v>
      </c>
      <c r="B566" s="95" t="s">
        <v>1147</v>
      </c>
      <c r="C566" s="62" t="s">
        <v>1146</v>
      </c>
      <c r="D566" s="292"/>
      <c r="E566" s="292"/>
      <c r="F566" s="64" t="str">
        <f t="shared" si="119"/>
        <v>-</v>
      </c>
    </row>
    <row r="567" spans="1:6" ht="12.75" customHeight="1" x14ac:dyDescent="0.2">
      <c r="A567" s="61">
        <v>52</v>
      </c>
      <c r="B567" s="95" t="s">
        <v>1148</v>
      </c>
      <c r="C567" s="62" t="s">
        <v>1149</v>
      </c>
      <c r="D567" s="63">
        <f t="shared" ref="D567:E567" si="157">D568+D571+D574+D577</f>
        <v>0</v>
      </c>
      <c r="E567" s="63">
        <f t="shared" si="157"/>
        <v>0</v>
      </c>
      <c r="F567" s="64" t="str">
        <f t="shared" si="119"/>
        <v>-</v>
      </c>
    </row>
    <row r="568" spans="1:6" ht="12.75" customHeight="1" x14ac:dyDescent="0.2">
      <c r="A568" s="61">
        <v>521</v>
      </c>
      <c r="B568" s="95" t="s">
        <v>1150</v>
      </c>
      <c r="C568" s="62" t="s">
        <v>1151</v>
      </c>
      <c r="D568" s="63">
        <f t="shared" ref="D568:E568" si="158">SUM(D569:D570)</f>
        <v>0</v>
      </c>
      <c r="E568" s="63">
        <f t="shared" si="158"/>
        <v>0</v>
      </c>
      <c r="F568" s="64" t="str">
        <f t="shared" si="119"/>
        <v>-</v>
      </c>
    </row>
    <row r="569" spans="1:6" ht="12.75" customHeight="1" x14ac:dyDescent="0.2">
      <c r="A569" s="61">
        <v>5211</v>
      </c>
      <c r="B569" s="95" t="s">
        <v>1152</v>
      </c>
      <c r="C569" s="62" t="s">
        <v>1153</v>
      </c>
      <c r="D569" s="292"/>
      <c r="E569" s="292"/>
      <c r="F569" s="64" t="str">
        <f t="shared" si="119"/>
        <v>-</v>
      </c>
    </row>
    <row r="570" spans="1:6" ht="12.75" customHeight="1" x14ac:dyDescent="0.2">
      <c r="A570" s="61">
        <v>5212</v>
      </c>
      <c r="B570" s="95" t="s">
        <v>1154</v>
      </c>
      <c r="C570" s="62" t="s">
        <v>1155</v>
      </c>
      <c r="D570" s="292"/>
      <c r="E570" s="292"/>
      <c r="F570" s="64" t="str">
        <f t="shared" si="119"/>
        <v>-</v>
      </c>
    </row>
    <row r="571" spans="1:6" ht="12.75" customHeight="1" x14ac:dyDescent="0.2">
      <c r="A571" s="61">
        <v>522</v>
      </c>
      <c r="B571" s="95" t="s">
        <v>1156</v>
      </c>
      <c r="C571" s="62" t="s">
        <v>1157</v>
      </c>
      <c r="D571" s="63">
        <f t="shared" ref="D571:E571" si="159">SUM(D572:D573)</f>
        <v>0</v>
      </c>
      <c r="E571" s="63">
        <f t="shared" si="159"/>
        <v>0</v>
      </c>
      <c r="F571" s="64" t="str">
        <f t="shared" si="119"/>
        <v>-</v>
      </c>
    </row>
    <row r="572" spans="1:6" ht="12.75" customHeight="1" x14ac:dyDescent="0.2">
      <c r="A572" s="61">
        <v>5221</v>
      </c>
      <c r="B572" s="95" t="s">
        <v>942</v>
      </c>
      <c r="C572" s="62" t="s">
        <v>1158</v>
      </c>
      <c r="D572" s="292"/>
      <c r="E572" s="292"/>
      <c r="F572" s="64" t="str">
        <f t="shared" si="119"/>
        <v>-</v>
      </c>
    </row>
    <row r="573" spans="1:6" ht="12.75" customHeight="1" x14ac:dyDescent="0.2">
      <c r="A573" s="61">
        <v>5222</v>
      </c>
      <c r="B573" s="95" t="s">
        <v>944</v>
      </c>
      <c r="C573" s="62" t="s">
        <v>1159</v>
      </c>
      <c r="D573" s="292"/>
      <c r="E573" s="292"/>
      <c r="F573" s="64" t="str">
        <f t="shared" si="119"/>
        <v>-</v>
      </c>
    </row>
    <row r="574" spans="1:6" ht="12.75" customHeight="1" x14ac:dyDescent="0.2">
      <c r="A574" s="61">
        <v>523</v>
      </c>
      <c r="B574" s="95" t="s">
        <v>1160</v>
      </c>
      <c r="C574" s="62" t="s">
        <v>1161</v>
      </c>
      <c r="D574" s="63">
        <f t="shared" ref="D574:E574" si="160">SUM(D575:D576)</f>
        <v>0</v>
      </c>
      <c r="E574" s="63">
        <f t="shared" si="160"/>
        <v>0</v>
      </c>
      <c r="F574" s="64" t="str">
        <f t="shared" si="119"/>
        <v>-</v>
      </c>
    </row>
    <row r="575" spans="1:6" ht="12.75" customHeight="1" x14ac:dyDescent="0.2">
      <c r="A575" s="61">
        <v>5231</v>
      </c>
      <c r="B575" s="95" t="s">
        <v>948</v>
      </c>
      <c r="C575" s="62" t="s">
        <v>1162</v>
      </c>
      <c r="D575" s="292"/>
      <c r="E575" s="292"/>
      <c r="F575" s="64" t="str">
        <f t="shared" si="119"/>
        <v>-</v>
      </c>
    </row>
    <row r="576" spans="1:6" ht="12.75" customHeight="1" x14ac:dyDescent="0.2">
      <c r="A576" s="61">
        <v>5232</v>
      </c>
      <c r="B576" s="95" t="s">
        <v>950</v>
      </c>
      <c r="C576" s="62" t="s">
        <v>1163</v>
      </c>
      <c r="D576" s="292"/>
      <c r="E576" s="292"/>
      <c r="F576" s="64" t="str">
        <f t="shared" si="119"/>
        <v>-</v>
      </c>
    </row>
    <row r="577" spans="1:6" ht="12.75" customHeight="1" x14ac:dyDescent="0.2">
      <c r="A577" s="61">
        <v>524</v>
      </c>
      <c r="B577" s="95" t="s">
        <v>1164</v>
      </c>
      <c r="C577" s="62" t="s">
        <v>1165</v>
      </c>
      <c r="D577" s="63">
        <f t="shared" ref="D577:E577" si="161">SUM(D578:D579)</f>
        <v>0</v>
      </c>
      <c r="E577" s="63">
        <f t="shared" si="161"/>
        <v>0</v>
      </c>
      <c r="F577" s="64" t="str">
        <f t="shared" si="119"/>
        <v>-</v>
      </c>
    </row>
    <row r="578" spans="1:6" ht="12.75" customHeight="1" x14ac:dyDescent="0.2">
      <c r="A578" s="73">
        <v>5241</v>
      </c>
      <c r="B578" s="95" t="s">
        <v>1166</v>
      </c>
      <c r="C578" s="74" t="s">
        <v>1167</v>
      </c>
      <c r="D578" s="292"/>
      <c r="E578" s="292"/>
      <c r="F578" s="64" t="str">
        <f t="shared" si="119"/>
        <v>-</v>
      </c>
    </row>
    <row r="579" spans="1:6" ht="12.75" customHeight="1" x14ac:dyDescent="0.2">
      <c r="A579" s="73">
        <v>5242</v>
      </c>
      <c r="B579" s="95" t="s">
        <v>1068</v>
      </c>
      <c r="C579" s="74" t="s">
        <v>1168</v>
      </c>
      <c r="D579" s="292"/>
      <c r="E579" s="292"/>
      <c r="F579" s="64" t="str">
        <f t="shared" si="119"/>
        <v>-</v>
      </c>
    </row>
    <row r="580" spans="1:6" ht="12.75" customHeight="1" x14ac:dyDescent="0.2">
      <c r="A580" s="61">
        <v>53</v>
      </c>
      <c r="B580" s="95" t="s">
        <v>1169</v>
      </c>
      <c r="C580" s="62" t="s">
        <v>1170</v>
      </c>
      <c r="D580" s="63">
        <f t="shared" ref="D580:E580" si="162">D581+D585+D587+D590</f>
        <v>0</v>
      </c>
      <c r="E580" s="63">
        <f t="shared" si="162"/>
        <v>0</v>
      </c>
      <c r="F580" s="64" t="str">
        <f t="shared" si="119"/>
        <v>-</v>
      </c>
    </row>
    <row r="581" spans="1:6" ht="24" x14ac:dyDescent="0.2">
      <c r="A581" s="61">
        <v>531</v>
      </c>
      <c r="B581" s="237" t="s">
        <v>1171</v>
      </c>
      <c r="C581" s="62" t="s">
        <v>1172</v>
      </c>
      <c r="D581" s="63">
        <f t="shared" ref="D581:E581" si="163">SUM(D582:D584)</f>
        <v>0</v>
      </c>
      <c r="E581" s="63">
        <f t="shared" si="163"/>
        <v>0</v>
      </c>
      <c r="F581" s="64" t="str">
        <f t="shared" si="119"/>
        <v>-</v>
      </c>
    </row>
    <row r="582" spans="1:6" ht="12.75" customHeight="1" x14ac:dyDescent="0.2">
      <c r="A582" s="61">
        <v>5312</v>
      </c>
      <c r="B582" s="95" t="s">
        <v>962</v>
      </c>
      <c r="C582" s="62" t="s">
        <v>1173</v>
      </c>
      <c r="D582" s="292"/>
      <c r="E582" s="292"/>
      <c r="F582" s="64" t="str">
        <f t="shared" si="119"/>
        <v>-</v>
      </c>
    </row>
    <row r="583" spans="1:6" ht="12.75" customHeight="1" x14ac:dyDescent="0.2">
      <c r="A583" s="61">
        <v>5313</v>
      </c>
      <c r="B583" s="95" t="s">
        <v>964</v>
      </c>
      <c r="C583" s="62" t="s">
        <v>1174</v>
      </c>
      <c r="D583" s="292"/>
      <c r="E583" s="292"/>
      <c r="F583" s="64" t="str">
        <f t="shared" si="119"/>
        <v>-</v>
      </c>
    </row>
    <row r="584" spans="1:6" ht="12.75" customHeight="1" x14ac:dyDescent="0.2">
      <c r="A584" s="61">
        <v>5314</v>
      </c>
      <c r="B584" s="95" t="s">
        <v>966</v>
      </c>
      <c r="C584" s="62" t="s">
        <v>1175</v>
      </c>
      <c r="D584" s="292"/>
      <c r="E584" s="292"/>
      <c r="F584" s="64" t="str">
        <f t="shared" si="119"/>
        <v>-</v>
      </c>
    </row>
    <row r="585" spans="1:6" ht="12.75" customHeight="1" x14ac:dyDescent="0.2">
      <c r="A585" s="61">
        <v>532</v>
      </c>
      <c r="B585" s="105" t="s">
        <v>1176</v>
      </c>
      <c r="C585" s="62" t="s">
        <v>1177</v>
      </c>
      <c r="D585" s="63">
        <f t="shared" ref="D585:E585" si="164">D586</f>
        <v>0</v>
      </c>
      <c r="E585" s="63">
        <f t="shared" si="164"/>
        <v>0</v>
      </c>
      <c r="F585" s="64" t="str">
        <f t="shared" si="119"/>
        <v>-</v>
      </c>
    </row>
    <row r="586" spans="1:6" ht="12.75" customHeight="1" x14ac:dyDescent="0.2">
      <c r="A586" s="61">
        <v>5321</v>
      </c>
      <c r="B586" s="95" t="s">
        <v>1178</v>
      </c>
      <c r="C586" s="62" t="s">
        <v>1179</v>
      </c>
      <c r="D586" s="292"/>
      <c r="E586" s="292"/>
      <c r="F586" s="64" t="str">
        <f t="shared" si="119"/>
        <v>-</v>
      </c>
    </row>
    <row r="587" spans="1:6" ht="24" x14ac:dyDescent="0.2">
      <c r="A587" s="61">
        <v>533</v>
      </c>
      <c r="B587" s="95" t="s">
        <v>1180</v>
      </c>
      <c r="C587" s="62" t="s">
        <v>1181</v>
      </c>
      <c r="D587" s="63">
        <f t="shared" ref="D587:E587" si="165">SUM(D588:D589)</f>
        <v>0</v>
      </c>
      <c r="E587" s="63">
        <f t="shared" si="165"/>
        <v>0</v>
      </c>
      <c r="F587" s="64" t="str">
        <f t="shared" si="119"/>
        <v>-</v>
      </c>
    </row>
    <row r="588" spans="1:6" ht="24" x14ac:dyDescent="0.2">
      <c r="A588" s="61">
        <v>5331</v>
      </c>
      <c r="B588" s="237" t="s">
        <v>1182</v>
      </c>
      <c r="C588" s="62" t="s">
        <v>1183</v>
      </c>
      <c r="D588" s="292"/>
      <c r="E588" s="292"/>
      <c r="F588" s="64" t="str">
        <f t="shared" si="119"/>
        <v>-</v>
      </c>
    </row>
    <row r="589" spans="1:6" ht="12.75" customHeight="1" x14ac:dyDescent="0.2">
      <c r="A589" s="61">
        <v>5332</v>
      </c>
      <c r="B589" s="95" t="s">
        <v>1184</v>
      </c>
      <c r="C589" s="62" t="s">
        <v>1185</v>
      </c>
      <c r="D589" s="292"/>
      <c r="E589" s="292"/>
      <c r="F589" s="64" t="str">
        <f t="shared" si="119"/>
        <v>-</v>
      </c>
    </row>
    <row r="590" spans="1:6" ht="24" x14ac:dyDescent="0.2">
      <c r="A590" s="73">
        <v>534</v>
      </c>
      <c r="B590" s="95" t="s">
        <v>1186</v>
      </c>
      <c r="C590" s="74" t="s">
        <v>1187</v>
      </c>
      <c r="D590" s="63">
        <f t="shared" ref="D590:E590" si="166">SUM(D591:D592)</f>
        <v>0</v>
      </c>
      <c r="E590" s="63">
        <f t="shared" si="166"/>
        <v>0</v>
      </c>
      <c r="F590" s="64" t="str">
        <f t="shared" si="119"/>
        <v>-</v>
      </c>
    </row>
    <row r="591" spans="1:6" ht="12.75" customHeight="1" x14ac:dyDescent="0.2">
      <c r="A591" s="61">
        <v>5341</v>
      </c>
      <c r="B591" s="95" t="s">
        <v>1188</v>
      </c>
      <c r="C591" s="62" t="s">
        <v>1189</v>
      </c>
      <c r="D591" s="292"/>
      <c r="E591" s="292"/>
      <c r="F591" s="64" t="str">
        <f t="shared" si="119"/>
        <v>-</v>
      </c>
    </row>
    <row r="592" spans="1:6" ht="12.75" customHeight="1" x14ac:dyDescent="0.2">
      <c r="A592" s="61">
        <v>5342</v>
      </c>
      <c r="B592" s="95" t="s">
        <v>980</v>
      </c>
      <c r="C592" s="62" t="s">
        <v>1190</v>
      </c>
      <c r="D592" s="292"/>
      <c r="E592" s="292"/>
      <c r="F592" s="64" t="str">
        <f t="shared" si="119"/>
        <v>-</v>
      </c>
    </row>
    <row r="593" spans="1:6" ht="24" x14ac:dyDescent="0.2">
      <c r="A593" s="61">
        <v>54</v>
      </c>
      <c r="B593" s="237" t="s">
        <v>1191</v>
      </c>
      <c r="C593" s="62" t="s">
        <v>1192</v>
      </c>
      <c r="D593" s="63">
        <f t="shared" ref="D593:E593" si="167">D594+D599+D603+D605+D612+D617</f>
        <v>0</v>
      </c>
      <c r="E593" s="63">
        <f t="shared" si="167"/>
        <v>0</v>
      </c>
      <c r="F593" s="64" t="str">
        <f t="shared" si="119"/>
        <v>-</v>
      </c>
    </row>
    <row r="594" spans="1:6" ht="24" x14ac:dyDescent="0.2">
      <c r="A594" s="61">
        <v>541</v>
      </c>
      <c r="B594" s="95" t="s">
        <v>1193</v>
      </c>
      <c r="C594" s="62" t="s">
        <v>1194</v>
      </c>
      <c r="D594" s="63">
        <f t="shared" ref="D594:E594" si="168">SUM(D595:D598)</f>
        <v>0</v>
      </c>
      <c r="E594" s="63">
        <f t="shared" si="168"/>
        <v>0</v>
      </c>
      <c r="F594" s="64" t="str">
        <f t="shared" si="119"/>
        <v>-</v>
      </c>
    </row>
    <row r="595" spans="1:6" ht="12.75" customHeight="1" x14ac:dyDescent="0.2">
      <c r="A595" s="61">
        <v>5413</v>
      </c>
      <c r="B595" s="95" t="s">
        <v>1195</v>
      </c>
      <c r="C595" s="62" t="s">
        <v>1196</v>
      </c>
      <c r="D595" s="292"/>
      <c r="E595" s="292"/>
      <c r="F595" s="64" t="str">
        <f t="shared" si="119"/>
        <v>-</v>
      </c>
    </row>
    <row r="596" spans="1:6" ht="12.75" customHeight="1" x14ac:dyDescent="0.2">
      <c r="A596" s="61">
        <v>5414</v>
      </c>
      <c r="B596" s="95" t="s">
        <v>1197</v>
      </c>
      <c r="C596" s="62" t="s">
        <v>1198</v>
      </c>
      <c r="D596" s="292"/>
      <c r="E596" s="292"/>
      <c r="F596" s="64" t="str">
        <f t="shared" si="119"/>
        <v>-</v>
      </c>
    </row>
    <row r="597" spans="1:6" ht="12.75" customHeight="1" x14ac:dyDescent="0.2">
      <c r="A597" s="61">
        <v>5415</v>
      </c>
      <c r="B597" s="95" t="s">
        <v>1199</v>
      </c>
      <c r="C597" s="62" t="s">
        <v>1200</v>
      </c>
      <c r="D597" s="292"/>
      <c r="E597" s="292"/>
      <c r="F597" s="64" t="str">
        <f t="shared" si="119"/>
        <v>-</v>
      </c>
    </row>
    <row r="598" spans="1:6" ht="12.75" customHeight="1" x14ac:dyDescent="0.2">
      <c r="A598" s="61">
        <v>5416</v>
      </c>
      <c r="B598" s="95" t="s">
        <v>1201</v>
      </c>
      <c r="C598" s="62" t="s">
        <v>1202</v>
      </c>
      <c r="D598" s="292"/>
      <c r="E598" s="292"/>
      <c r="F598" s="64" t="str">
        <f t="shared" si="119"/>
        <v>-</v>
      </c>
    </row>
    <row r="599" spans="1:6" ht="24" x14ac:dyDescent="0.2">
      <c r="A599" s="61">
        <v>542</v>
      </c>
      <c r="B599" s="95" t="s">
        <v>1203</v>
      </c>
      <c r="C599" s="62" t="s">
        <v>1204</v>
      </c>
      <c r="D599" s="63">
        <f t="shared" ref="D599:E599" si="169">SUM(D600:D602)</f>
        <v>0</v>
      </c>
      <c r="E599" s="63">
        <f t="shared" si="169"/>
        <v>0</v>
      </c>
      <c r="F599" s="64" t="str">
        <f t="shared" si="119"/>
        <v>-</v>
      </c>
    </row>
    <row r="600" spans="1:6" ht="12.75" customHeight="1" x14ac:dyDescent="0.2">
      <c r="A600" s="61">
        <v>5422</v>
      </c>
      <c r="B600" s="95" t="s">
        <v>1205</v>
      </c>
      <c r="C600" s="62" t="s">
        <v>1206</v>
      </c>
      <c r="D600" s="292"/>
      <c r="E600" s="292"/>
      <c r="F600" s="64" t="str">
        <f t="shared" si="119"/>
        <v>-</v>
      </c>
    </row>
    <row r="601" spans="1:6" ht="24" x14ac:dyDescent="0.2">
      <c r="A601" s="61">
        <v>5423</v>
      </c>
      <c r="B601" s="95" t="s">
        <v>1207</v>
      </c>
      <c r="C601" s="62" t="s">
        <v>1208</v>
      </c>
      <c r="D601" s="292"/>
      <c r="E601" s="292"/>
      <c r="F601" s="64" t="str">
        <f t="shared" si="119"/>
        <v>-</v>
      </c>
    </row>
    <row r="602" spans="1:6" ht="24" x14ac:dyDescent="0.2">
      <c r="A602" s="61">
        <v>5424</v>
      </c>
      <c r="B602" s="95" t="s">
        <v>1209</v>
      </c>
      <c r="C602" s="62" t="s">
        <v>1210</v>
      </c>
      <c r="D602" s="292"/>
      <c r="E602" s="292"/>
      <c r="F602" s="64" t="str">
        <f t="shared" si="119"/>
        <v>-</v>
      </c>
    </row>
    <row r="603" spans="1:6" ht="24" x14ac:dyDescent="0.2">
      <c r="A603" s="61">
        <v>543</v>
      </c>
      <c r="B603" s="105" t="s">
        <v>1211</v>
      </c>
      <c r="C603" s="62" t="s">
        <v>1212</v>
      </c>
      <c r="D603" s="63">
        <f t="shared" ref="D603:E603" si="170">D604</f>
        <v>0</v>
      </c>
      <c r="E603" s="63">
        <f t="shared" si="170"/>
        <v>0</v>
      </c>
      <c r="F603" s="64" t="str">
        <f t="shared" si="119"/>
        <v>-</v>
      </c>
    </row>
    <row r="604" spans="1:6" ht="12.75" customHeight="1" x14ac:dyDescent="0.2">
      <c r="A604" s="61">
        <v>5431</v>
      </c>
      <c r="B604" s="95" t="s">
        <v>1213</v>
      </c>
      <c r="C604" s="62" t="s">
        <v>1214</v>
      </c>
      <c r="D604" s="292"/>
      <c r="E604" s="292"/>
      <c r="F604" s="64" t="str">
        <f t="shared" si="119"/>
        <v>-</v>
      </c>
    </row>
    <row r="605" spans="1:6" ht="24" x14ac:dyDescent="0.2">
      <c r="A605" s="61">
        <v>544</v>
      </c>
      <c r="B605" s="95" t="s">
        <v>1215</v>
      </c>
      <c r="C605" s="62" t="s">
        <v>1216</v>
      </c>
      <c r="D605" s="63">
        <f t="shared" ref="D605:E605" si="171">SUM(D606:D611)</f>
        <v>0</v>
      </c>
      <c r="E605" s="63">
        <f t="shared" si="171"/>
        <v>0</v>
      </c>
      <c r="F605" s="64" t="str">
        <f t="shared" si="119"/>
        <v>-</v>
      </c>
    </row>
    <row r="606" spans="1:6" ht="24" x14ac:dyDescent="0.2">
      <c r="A606" s="61">
        <v>5443</v>
      </c>
      <c r="B606" s="95" t="s">
        <v>1217</v>
      </c>
      <c r="C606" s="62" t="s">
        <v>1218</v>
      </c>
      <c r="D606" s="292"/>
      <c r="E606" s="292"/>
      <c r="F606" s="64" t="str">
        <f t="shared" si="119"/>
        <v>-</v>
      </c>
    </row>
    <row r="607" spans="1:6" ht="24" x14ac:dyDescent="0.2">
      <c r="A607" s="61">
        <v>5444</v>
      </c>
      <c r="B607" s="237" t="s">
        <v>1219</v>
      </c>
      <c r="C607" s="62" t="s">
        <v>1220</v>
      </c>
      <c r="D607" s="292"/>
      <c r="E607" s="292"/>
      <c r="F607" s="64" t="str">
        <f t="shared" si="119"/>
        <v>-</v>
      </c>
    </row>
    <row r="608" spans="1:6" ht="24" x14ac:dyDescent="0.2">
      <c r="A608" s="73">
        <v>5445</v>
      </c>
      <c r="B608" s="95" t="s">
        <v>1221</v>
      </c>
      <c r="C608" s="74" t="s">
        <v>1222</v>
      </c>
      <c r="D608" s="292"/>
      <c r="E608" s="292"/>
      <c r="F608" s="64" t="str">
        <f t="shared" si="119"/>
        <v>-</v>
      </c>
    </row>
    <row r="609" spans="1:6" ht="12.75" customHeight="1" x14ac:dyDescent="0.2">
      <c r="A609" s="61">
        <v>5446</v>
      </c>
      <c r="B609" s="95" t="s">
        <v>1223</v>
      </c>
      <c r="C609" s="62" t="s">
        <v>1224</v>
      </c>
      <c r="D609" s="292"/>
      <c r="E609" s="292"/>
      <c r="F609" s="64" t="str">
        <f t="shared" si="119"/>
        <v>-</v>
      </c>
    </row>
    <row r="610" spans="1:6" ht="12.75" customHeight="1" x14ac:dyDescent="0.2">
      <c r="A610" s="61">
        <v>5447</v>
      </c>
      <c r="B610" s="95" t="s">
        <v>1225</v>
      </c>
      <c r="C610" s="62" t="s">
        <v>1226</v>
      </c>
      <c r="D610" s="292"/>
      <c r="E610" s="292"/>
      <c r="F610" s="64" t="str">
        <f t="shared" si="119"/>
        <v>-</v>
      </c>
    </row>
    <row r="611" spans="1:6" ht="24" x14ac:dyDescent="0.2">
      <c r="A611" s="61">
        <v>5448</v>
      </c>
      <c r="B611" s="95" t="s">
        <v>1227</v>
      </c>
      <c r="C611" s="62" t="s">
        <v>1228</v>
      </c>
      <c r="D611" s="292"/>
      <c r="E611" s="292"/>
      <c r="F611" s="64" t="str">
        <f t="shared" si="119"/>
        <v>-</v>
      </c>
    </row>
    <row r="612" spans="1:6" ht="24" x14ac:dyDescent="0.2">
      <c r="A612" s="61">
        <v>545</v>
      </c>
      <c r="B612" s="95" t="s">
        <v>1229</v>
      </c>
      <c r="C612" s="62" t="s">
        <v>1230</v>
      </c>
      <c r="D612" s="63">
        <f t="shared" ref="D612:E612" si="172">SUM(D613:D616)</f>
        <v>0</v>
      </c>
      <c r="E612" s="63">
        <f t="shared" si="172"/>
        <v>0</v>
      </c>
      <c r="F612" s="64" t="str">
        <f t="shared" si="119"/>
        <v>-</v>
      </c>
    </row>
    <row r="613" spans="1:6" ht="24" x14ac:dyDescent="0.2">
      <c r="A613" s="61">
        <v>5453</v>
      </c>
      <c r="B613" s="237" t="s">
        <v>1231</v>
      </c>
      <c r="C613" s="62" t="s">
        <v>1232</v>
      </c>
      <c r="D613" s="292"/>
      <c r="E613" s="292"/>
      <c r="F613" s="64" t="str">
        <f t="shared" si="119"/>
        <v>-</v>
      </c>
    </row>
    <row r="614" spans="1:6" ht="12.75" customHeight="1" x14ac:dyDescent="0.2">
      <c r="A614" s="61">
        <v>5454</v>
      </c>
      <c r="B614" s="95" t="s">
        <v>1233</v>
      </c>
      <c r="C614" s="62" t="s">
        <v>1234</v>
      </c>
      <c r="D614" s="292"/>
      <c r="E614" s="292"/>
      <c r="F614" s="64" t="str">
        <f t="shared" si="119"/>
        <v>-</v>
      </c>
    </row>
    <row r="615" spans="1:6" ht="12.75" customHeight="1" x14ac:dyDescent="0.2">
      <c r="A615" s="61">
        <v>5455</v>
      </c>
      <c r="B615" s="95" t="s">
        <v>1235</v>
      </c>
      <c r="C615" s="62" t="s">
        <v>1236</v>
      </c>
      <c r="D615" s="292"/>
      <c r="E615" s="292"/>
      <c r="F615" s="64" t="str">
        <f t="shared" si="119"/>
        <v>-</v>
      </c>
    </row>
    <row r="616" spans="1:6" ht="12.75" customHeight="1" x14ac:dyDescent="0.2">
      <c r="A616" s="61">
        <v>5456</v>
      </c>
      <c r="B616" s="95" t="s">
        <v>1237</v>
      </c>
      <c r="C616" s="62" t="s">
        <v>1238</v>
      </c>
      <c r="D616" s="292"/>
      <c r="E616" s="292"/>
      <c r="F616" s="64" t="str">
        <f t="shared" si="119"/>
        <v>-</v>
      </c>
    </row>
    <row r="617" spans="1:6" ht="24" x14ac:dyDescent="0.2">
      <c r="A617" s="61">
        <v>547</v>
      </c>
      <c r="B617" s="95" t="s">
        <v>1239</v>
      </c>
      <c r="C617" s="62" t="s">
        <v>1240</v>
      </c>
      <c r="D617" s="63">
        <f t="shared" ref="D617:E617" si="173">SUM(D618:D624)</f>
        <v>0</v>
      </c>
      <c r="E617" s="63">
        <f t="shared" si="173"/>
        <v>0</v>
      </c>
      <c r="F617" s="64" t="str">
        <f t="shared" si="119"/>
        <v>-</v>
      </c>
    </row>
    <row r="618" spans="1:6" ht="12.75" customHeight="1" x14ac:dyDescent="0.2">
      <c r="A618" s="61">
        <v>5471</v>
      </c>
      <c r="B618" s="95" t="s">
        <v>1241</v>
      </c>
      <c r="C618" s="62" t="s">
        <v>1242</v>
      </c>
      <c r="D618" s="292"/>
      <c r="E618" s="292"/>
      <c r="F618" s="64" t="str">
        <f t="shared" si="119"/>
        <v>-</v>
      </c>
    </row>
    <row r="619" spans="1:6" ht="12.75" customHeight="1" x14ac:dyDescent="0.2">
      <c r="A619" s="61">
        <v>5472</v>
      </c>
      <c r="B619" s="95" t="s">
        <v>1243</v>
      </c>
      <c r="C619" s="62" t="s">
        <v>1244</v>
      </c>
      <c r="D619" s="292"/>
      <c r="E619" s="292"/>
      <c r="F619" s="64" t="str">
        <f t="shared" si="119"/>
        <v>-</v>
      </c>
    </row>
    <row r="620" spans="1:6" ht="12.75" customHeight="1" x14ac:dyDescent="0.2">
      <c r="A620" s="61">
        <v>5473</v>
      </c>
      <c r="B620" s="95" t="s">
        <v>1245</v>
      </c>
      <c r="C620" s="62" t="s">
        <v>1246</v>
      </c>
      <c r="D620" s="292"/>
      <c r="E620" s="292"/>
      <c r="F620" s="64" t="str">
        <f t="shared" si="119"/>
        <v>-</v>
      </c>
    </row>
    <row r="621" spans="1:6" ht="12.75" customHeight="1" x14ac:dyDescent="0.2">
      <c r="A621" s="61">
        <v>5474</v>
      </c>
      <c r="B621" s="95" t="s">
        <v>1247</v>
      </c>
      <c r="C621" s="62" t="s">
        <v>1248</v>
      </c>
      <c r="D621" s="292"/>
      <c r="E621" s="292"/>
      <c r="F621" s="64" t="str">
        <f t="shared" si="119"/>
        <v>-</v>
      </c>
    </row>
    <row r="622" spans="1:6" ht="12.75" customHeight="1" x14ac:dyDescent="0.2">
      <c r="A622" s="61">
        <v>5475</v>
      </c>
      <c r="B622" s="95" t="s">
        <v>1249</v>
      </c>
      <c r="C622" s="62" t="s">
        <v>1250</v>
      </c>
      <c r="D622" s="292"/>
      <c r="E622" s="292"/>
      <c r="F622" s="64" t="str">
        <f t="shared" si="119"/>
        <v>-</v>
      </c>
    </row>
    <row r="623" spans="1:6" ht="24" x14ac:dyDescent="0.2">
      <c r="A623" s="61">
        <v>5476</v>
      </c>
      <c r="B623" s="95" t="s">
        <v>1251</v>
      </c>
      <c r="C623" s="62" t="s">
        <v>1252</v>
      </c>
      <c r="D623" s="292"/>
      <c r="E623" s="292"/>
      <c r="F623" s="64" t="str">
        <f t="shared" si="119"/>
        <v>-</v>
      </c>
    </row>
    <row r="624" spans="1:6" ht="24" x14ac:dyDescent="0.2">
      <c r="A624" s="61">
        <v>5477</v>
      </c>
      <c r="B624" s="95" t="s">
        <v>1253</v>
      </c>
      <c r="C624" s="62" t="s">
        <v>1254</v>
      </c>
      <c r="D624" s="292"/>
      <c r="E624" s="292"/>
      <c r="F624" s="64" t="str">
        <f t="shared" si="119"/>
        <v>-</v>
      </c>
    </row>
    <row r="625" spans="1:6" ht="12.75" customHeight="1" x14ac:dyDescent="0.2">
      <c r="A625" s="61">
        <v>55</v>
      </c>
      <c r="B625" s="95" t="s">
        <v>1255</v>
      </c>
      <c r="C625" s="62" t="s">
        <v>1256</v>
      </c>
      <c r="D625" s="63">
        <f t="shared" ref="D625:E625" si="174">D626+D629+D632</f>
        <v>0</v>
      </c>
      <c r="E625" s="63">
        <f t="shared" si="174"/>
        <v>0</v>
      </c>
      <c r="F625" s="64" t="str">
        <f t="shared" si="119"/>
        <v>-</v>
      </c>
    </row>
    <row r="626" spans="1:6" ht="12.75" customHeight="1" x14ac:dyDescent="0.2">
      <c r="A626" s="61">
        <v>551</v>
      </c>
      <c r="B626" s="95" t="s">
        <v>1257</v>
      </c>
      <c r="C626" s="62" t="s">
        <v>1258</v>
      </c>
      <c r="D626" s="63">
        <f t="shared" ref="D626:E626" si="175">SUM(D627:D628)</f>
        <v>0</v>
      </c>
      <c r="E626" s="63">
        <f t="shared" si="175"/>
        <v>0</v>
      </c>
      <c r="F626" s="64" t="str">
        <f t="shared" si="119"/>
        <v>-</v>
      </c>
    </row>
    <row r="627" spans="1:6" ht="12.75" customHeight="1" x14ac:dyDescent="0.2">
      <c r="A627" s="61">
        <v>5511</v>
      </c>
      <c r="B627" s="95" t="s">
        <v>1259</v>
      </c>
      <c r="C627" s="62" t="s">
        <v>1260</v>
      </c>
      <c r="D627" s="292"/>
      <c r="E627" s="292"/>
      <c r="F627" s="64" t="str">
        <f t="shared" si="119"/>
        <v>-</v>
      </c>
    </row>
    <row r="628" spans="1:6" ht="12.75" customHeight="1" x14ac:dyDescent="0.2">
      <c r="A628" s="61">
        <v>5512</v>
      </c>
      <c r="B628" s="95" t="s">
        <v>1261</v>
      </c>
      <c r="C628" s="62" t="s">
        <v>1262</v>
      </c>
      <c r="D628" s="292"/>
      <c r="E628" s="292"/>
      <c r="F628" s="64" t="str">
        <f t="shared" si="119"/>
        <v>-</v>
      </c>
    </row>
    <row r="629" spans="1:6" ht="12.75" customHeight="1" x14ac:dyDescent="0.2">
      <c r="A629" s="61">
        <v>552</v>
      </c>
      <c r="B629" s="95" t="s">
        <v>1263</v>
      </c>
      <c r="C629" s="62" t="s">
        <v>1264</v>
      </c>
      <c r="D629" s="63">
        <f t="shared" ref="D629:E629" si="176">SUM(D630:D631)</f>
        <v>0</v>
      </c>
      <c r="E629" s="63">
        <f t="shared" si="176"/>
        <v>0</v>
      </c>
      <c r="F629" s="64" t="str">
        <f t="shared" si="119"/>
        <v>-</v>
      </c>
    </row>
    <row r="630" spans="1:6" ht="12.75" customHeight="1" x14ac:dyDescent="0.2">
      <c r="A630" s="61">
        <v>5521</v>
      </c>
      <c r="B630" s="95" t="s">
        <v>1265</v>
      </c>
      <c r="C630" s="62" t="s">
        <v>1266</v>
      </c>
      <c r="D630" s="292"/>
      <c r="E630" s="292"/>
      <c r="F630" s="64" t="str">
        <f t="shared" si="119"/>
        <v>-</v>
      </c>
    </row>
    <row r="631" spans="1:6" ht="12.75" customHeight="1" x14ac:dyDescent="0.2">
      <c r="A631" s="61">
        <v>5522</v>
      </c>
      <c r="B631" s="95" t="s">
        <v>1267</v>
      </c>
      <c r="C631" s="62" t="s">
        <v>1268</v>
      </c>
      <c r="D631" s="292"/>
      <c r="E631" s="292"/>
      <c r="F631" s="64" t="str">
        <f t="shared" si="119"/>
        <v>-</v>
      </c>
    </row>
    <row r="632" spans="1:6" ht="24" x14ac:dyDescent="0.2">
      <c r="A632" s="61">
        <v>553</v>
      </c>
      <c r="B632" s="95" t="s">
        <v>1269</v>
      </c>
      <c r="C632" s="62" t="s">
        <v>1270</v>
      </c>
      <c r="D632" s="63">
        <f t="shared" ref="D632:E632" si="177">SUM(D633:D634)</f>
        <v>0</v>
      </c>
      <c r="E632" s="63">
        <f t="shared" si="177"/>
        <v>0</v>
      </c>
      <c r="F632" s="64" t="str">
        <f t="shared" si="119"/>
        <v>-</v>
      </c>
    </row>
    <row r="633" spans="1:6" ht="12.75" customHeight="1" x14ac:dyDescent="0.2">
      <c r="A633" s="61">
        <v>5531</v>
      </c>
      <c r="B633" s="237" t="s">
        <v>1271</v>
      </c>
      <c r="C633" s="62" t="s">
        <v>1272</v>
      </c>
      <c r="D633" s="292"/>
      <c r="E633" s="292"/>
      <c r="F633" s="64" t="str">
        <f t="shared" si="119"/>
        <v>-</v>
      </c>
    </row>
    <row r="634" spans="1:6" ht="12.75" customHeight="1" x14ac:dyDescent="0.2">
      <c r="A634" s="61">
        <v>5532</v>
      </c>
      <c r="B634" s="95" t="s">
        <v>1273</v>
      </c>
      <c r="C634" s="62" t="s">
        <v>1274</v>
      </c>
      <c r="D634" s="292"/>
      <c r="E634" s="292"/>
      <c r="F634" s="64" t="str">
        <f t="shared" si="119"/>
        <v>-</v>
      </c>
    </row>
    <row r="635" spans="1:6" ht="12.75" customHeight="1" x14ac:dyDescent="0.2">
      <c r="A635" s="61" t="s">
        <v>616</v>
      </c>
      <c r="B635" s="105" t="s">
        <v>1275</v>
      </c>
      <c r="C635" s="62" t="s">
        <v>1276</v>
      </c>
      <c r="D635" s="63">
        <f t="shared" ref="D635:E635" si="178">IF(D420-D528&gt;=0,D420-D528,0)</f>
        <v>0</v>
      </c>
      <c r="E635" s="63">
        <f t="shared" si="178"/>
        <v>0</v>
      </c>
      <c r="F635" s="64" t="str">
        <f t="shared" si="119"/>
        <v>-</v>
      </c>
    </row>
    <row r="636" spans="1:6" ht="12.75" customHeight="1" x14ac:dyDescent="0.2">
      <c r="A636" s="61" t="s">
        <v>616</v>
      </c>
      <c r="B636" s="105" t="s">
        <v>1277</v>
      </c>
      <c r="C636" s="62" t="s">
        <v>1278</v>
      </c>
      <c r="D636" s="63">
        <f t="shared" ref="D636:E636" si="179">IF(D528-D420&gt;=0,D528-D420,0)</f>
        <v>0</v>
      </c>
      <c r="E636" s="63">
        <f t="shared" si="179"/>
        <v>0</v>
      </c>
      <c r="F636" s="64" t="str">
        <f t="shared" si="119"/>
        <v>-</v>
      </c>
    </row>
    <row r="637" spans="1:6" ht="12.75" customHeight="1" x14ac:dyDescent="0.2">
      <c r="A637" s="61">
        <v>92213</v>
      </c>
      <c r="B637" s="95" t="s">
        <v>1279</v>
      </c>
      <c r="C637" s="62" t="s">
        <v>1280</v>
      </c>
      <c r="D637" s="292"/>
      <c r="E637" s="292"/>
      <c r="F637" s="64" t="str">
        <f t="shared" si="119"/>
        <v>-</v>
      </c>
    </row>
    <row r="638" spans="1:6" ht="12.75" customHeight="1" x14ac:dyDescent="0.2">
      <c r="A638" s="61">
        <v>92223</v>
      </c>
      <c r="B638" s="95" t="s">
        <v>1281</v>
      </c>
      <c r="C638" s="62" t="s">
        <v>1282</v>
      </c>
      <c r="D638" s="292"/>
      <c r="E638" s="292"/>
      <c r="F638" s="64" t="str">
        <f t="shared" si="119"/>
        <v>-</v>
      </c>
    </row>
    <row r="639" spans="1:6" ht="12.75" customHeight="1" x14ac:dyDescent="0.2">
      <c r="A639" s="61" t="s">
        <v>616</v>
      </c>
      <c r="B639" s="95" t="s">
        <v>1283</v>
      </c>
      <c r="C639" s="62" t="s">
        <v>1284</v>
      </c>
      <c r="D639" s="63">
        <f t="shared" ref="D639:E639" si="180">D412+D420</f>
        <v>2233600</v>
      </c>
      <c r="E639" s="63">
        <f t="shared" si="180"/>
        <v>1899029.31</v>
      </c>
      <c r="F639" s="64">
        <f t="shared" si="119"/>
        <v>85.02101137177651</v>
      </c>
    </row>
    <row r="640" spans="1:6" ht="12.75" customHeight="1" x14ac:dyDescent="0.2">
      <c r="A640" s="61" t="s">
        <v>616</v>
      </c>
      <c r="B640" s="95" t="s">
        <v>1285</v>
      </c>
      <c r="C640" s="62" t="s">
        <v>1286</v>
      </c>
      <c r="D640" s="63">
        <f t="shared" ref="D640:E640" si="181">D413+D528</f>
        <v>2196387</v>
      </c>
      <c r="E640" s="63">
        <f t="shared" si="181"/>
        <v>1897825.2899999998</v>
      </c>
      <c r="F640" s="64">
        <f t="shared" si="119"/>
        <v>86.406689258313762</v>
      </c>
    </row>
    <row r="641" spans="1:6" ht="12.75" customHeight="1" x14ac:dyDescent="0.2">
      <c r="A641" s="61" t="s">
        <v>616</v>
      </c>
      <c r="B641" s="95" t="s">
        <v>1287</v>
      </c>
      <c r="C641" s="62" t="s">
        <v>1288</v>
      </c>
      <c r="D641" s="63">
        <f t="shared" ref="D641:E641" si="182">IF(D639&gt;=D640,D639-D640,0)</f>
        <v>37213</v>
      </c>
      <c r="E641" s="63">
        <f t="shared" si="182"/>
        <v>1204.0200000002515</v>
      </c>
      <c r="F641" s="64">
        <f t="shared" si="119"/>
        <v>3.2354822239546701</v>
      </c>
    </row>
    <row r="642" spans="1:6" ht="12.75" customHeight="1" x14ac:dyDescent="0.2">
      <c r="A642" s="61" t="s">
        <v>616</v>
      </c>
      <c r="B642" s="95" t="s">
        <v>1289</v>
      </c>
      <c r="C642" s="62" t="s">
        <v>1290</v>
      </c>
      <c r="D642" s="63">
        <f t="shared" ref="D642:E642" si="183">IF(D640&gt;=D639,D640-D639,0)</f>
        <v>0</v>
      </c>
      <c r="E642" s="63">
        <f t="shared" si="183"/>
        <v>0</v>
      </c>
      <c r="F642" s="64" t="str">
        <f t="shared" si="119"/>
        <v>-</v>
      </c>
    </row>
    <row r="643" spans="1:6" ht="24" x14ac:dyDescent="0.2">
      <c r="A643" s="73" t="s">
        <v>1291</v>
      </c>
      <c r="B643" s="95" t="s">
        <v>1292</v>
      </c>
      <c r="C643" s="74" t="s">
        <v>1291</v>
      </c>
      <c r="D643" s="63">
        <f t="shared" ref="D643:E643" si="184">IF(D416-D417+D637-D638&gt;=0,D416-D417+D637-D638,0)</f>
        <v>0</v>
      </c>
      <c r="E643" s="63">
        <f t="shared" si="184"/>
        <v>12016.65</v>
      </c>
      <c r="F643" s="64" t="str">
        <f t="shared" si="119"/>
        <v>-</v>
      </c>
    </row>
    <row r="644" spans="1:6" ht="24" x14ac:dyDescent="0.2">
      <c r="A644" s="73" t="s">
        <v>1293</v>
      </c>
      <c r="B644" s="95" t="s">
        <v>1294</v>
      </c>
      <c r="C644" s="74" t="s">
        <v>1293</v>
      </c>
      <c r="D644" s="63">
        <f t="shared" ref="D644:E644" si="185">IF(D417-D416+D638-D637&gt;=0,D417-D416+D638-D637,0)</f>
        <v>38738</v>
      </c>
      <c r="E644" s="63">
        <f t="shared" si="185"/>
        <v>0</v>
      </c>
      <c r="F644" s="64">
        <f t="shared" si="119"/>
        <v>0</v>
      </c>
    </row>
    <row r="645" spans="1:6" ht="24" x14ac:dyDescent="0.2">
      <c r="A645" s="61" t="s">
        <v>616</v>
      </c>
      <c r="B645" s="95" t="s">
        <v>1295</v>
      </c>
      <c r="C645" s="62" t="s">
        <v>1296</v>
      </c>
      <c r="D645" s="63">
        <f t="shared" ref="D645:E645" si="186">IF(D641+D643-D642-D644&gt;=0,D641+D643-D642-D644,0)</f>
        <v>0</v>
      </c>
      <c r="E645" s="63">
        <f t="shared" si="186"/>
        <v>13220.670000000251</v>
      </c>
      <c r="F645" s="64" t="str">
        <f t="shared" si="119"/>
        <v>-</v>
      </c>
    </row>
    <row r="646" spans="1:6" ht="24" x14ac:dyDescent="0.2">
      <c r="A646" s="61" t="s">
        <v>616</v>
      </c>
      <c r="B646" s="95" t="s">
        <v>1297</v>
      </c>
      <c r="C646" s="62" t="s">
        <v>1298</v>
      </c>
      <c r="D646" s="63">
        <f t="shared" ref="D646:E646" si="187">IF(D642+D644-D641-D643&gt;=0,D642+D644-D641-D643,0)</f>
        <v>1525</v>
      </c>
      <c r="E646" s="63">
        <f t="shared" si="187"/>
        <v>0</v>
      </c>
      <c r="F646" s="64">
        <f t="shared" si="119"/>
        <v>0</v>
      </c>
    </row>
    <row r="647" spans="1:6" ht="24" x14ac:dyDescent="0.2">
      <c r="A647" s="68" t="s">
        <v>1299</v>
      </c>
      <c r="B647" s="283" t="s">
        <v>1300</v>
      </c>
      <c r="C647" s="69" t="s">
        <v>1299</v>
      </c>
      <c r="D647" s="293">
        <v>612801</v>
      </c>
      <c r="E647" s="293"/>
      <c r="F647" s="70">
        <f t="shared" si="119"/>
        <v>0</v>
      </c>
    </row>
    <row r="648" spans="1:6" s="91" customFormat="1" ht="20.100000000000001" customHeight="1" x14ac:dyDescent="0.2">
      <c r="A648" s="371" t="s">
        <v>1301</v>
      </c>
      <c r="B648" s="372"/>
      <c r="C648" s="266"/>
      <c r="D648" s="71"/>
      <c r="E648" s="71"/>
      <c r="F648" s="72"/>
    </row>
    <row r="649" spans="1:6" ht="12.75" customHeight="1" x14ac:dyDescent="0.2">
      <c r="A649" s="61">
        <v>11</v>
      </c>
      <c r="B649" s="95" t="s">
        <v>1302</v>
      </c>
      <c r="C649" s="62" t="s">
        <v>1303</v>
      </c>
      <c r="D649" s="292">
        <v>11157</v>
      </c>
      <c r="E649" s="292">
        <v>14279.44</v>
      </c>
      <c r="F649" s="64">
        <f t="shared" ref="F649:F723" si="188">IF(D649&lt;&gt;0,IF(E649/D649&gt;=100,"&gt;&gt;100",E649/D649*100),"-")</f>
        <v>127.98637626602134</v>
      </c>
    </row>
    <row r="650" spans="1:6" ht="12.75" customHeight="1" x14ac:dyDescent="0.2">
      <c r="A650" s="61" t="s">
        <v>1304</v>
      </c>
      <c r="B650" s="95" t="s">
        <v>1305</v>
      </c>
      <c r="C650" s="62" t="s">
        <v>1304</v>
      </c>
      <c r="D650" s="292">
        <v>2253415</v>
      </c>
      <c r="E650" s="292">
        <v>1962575.16</v>
      </c>
      <c r="F650" s="64">
        <f t="shared" si="188"/>
        <v>87.093374278594922</v>
      </c>
    </row>
    <row r="651" spans="1:6" ht="12.75" customHeight="1" x14ac:dyDescent="0.2">
      <c r="A651" s="61" t="s">
        <v>1306</v>
      </c>
      <c r="B651" s="95" t="s">
        <v>1307</v>
      </c>
      <c r="C651" s="62" t="s">
        <v>1306</v>
      </c>
      <c r="D651" s="292">
        <v>2247618</v>
      </c>
      <c r="E651" s="292">
        <v>1940492.55</v>
      </c>
      <c r="F651" s="64">
        <f t="shared" si="188"/>
        <v>86.335513864010707</v>
      </c>
    </row>
    <row r="652" spans="1:6" ht="24" x14ac:dyDescent="0.2">
      <c r="A652" s="61">
        <v>11</v>
      </c>
      <c r="B652" s="95" t="s">
        <v>1308</v>
      </c>
      <c r="C652" s="62" t="s">
        <v>1309</v>
      </c>
      <c r="D652" s="63">
        <f t="shared" ref="D652:E652" si="189">+D649+D650-D651</f>
        <v>16954</v>
      </c>
      <c r="E652" s="63">
        <f t="shared" si="189"/>
        <v>36362.049999999814</v>
      </c>
      <c r="F652" s="64">
        <f t="shared" si="188"/>
        <v>214.47475522000596</v>
      </c>
    </row>
    <row r="653" spans="1:6" ht="24" x14ac:dyDescent="0.2">
      <c r="A653" s="61" t="s">
        <v>616</v>
      </c>
      <c r="B653" s="95" t="s">
        <v>1310</v>
      </c>
      <c r="C653" s="62" t="s">
        <v>1311</v>
      </c>
      <c r="D653" s="316"/>
      <c r="E653" s="316"/>
      <c r="F653" s="64" t="str">
        <f t="shared" si="188"/>
        <v>-</v>
      </c>
    </row>
    <row r="654" spans="1:6" ht="24" x14ac:dyDescent="0.2">
      <c r="A654" s="61" t="s">
        <v>616</v>
      </c>
      <c r="B654" s="95" t="s">
        <v>1312</v>
      </c>
      <c r="C654" s="62" t="s">
        <v>1313</v>
      </c>
      <c r="D654" s="316">
        <v>47</v>
      </c>
      <c r="E654" s="316">
        <v>41</v>
      </c>
      <c r="F654" s="64">
        <f t="shared" si="188"/>
        <v>87.2340425531915</v>
      </c>
    </row>
    <row r="655" spans="1:6" ht="12.75" customHeight="1" x14ac:dyDescent="0.2">
      <c r="A655" s="61" t="s">
        <v>616</v>
      </c>
      <c r="B655" s="95" t="s">
        <v>1314</v>
      </c>
      <c r="C655" s="62" t="s">
        <v>1315</v>
      </c>
      <c r="D655" s="316"/>
      <c r="E655" s="316"/>
      <c r="F655" s="64" t="str">
        <f t="shared" si="188"/>
        <v>-</v>
      </c>
    </row>
    <row r="656" spans="1:6" ht="12.75" customHeight="1" x14ac:dyDescent="0.2">
      <c r="A656" s="61" t="s">
        <v>616</v>
      </c>
      <c r="B656" s="95" t="s">
        <v>1316</v>
      </c>
      <c r="C656" s="62" t="s">
        <v>1317</v>
      </c>
      <c r="D656" s="316">
        <v>47</v>
      </c>
      <c r="E656" s="316">
        <v>41</v>
      </c>
      <c r="F656" s="64">
        <f t="shared" si="188"/>
        <v>87.2340425531915</v>
      </c>
    </row>
    <row r="657" spans="1:6" ht="24" x14ac:dyDescent="0.2">
      <c r="A657" s="61" t="s">
        <v>1318</v>
      </c>
      <c r="B657" s="95" t="s">
        <v>1319</v>
      </c>
      <c r="C657" s="62" t="s">
        <v>1320</v>
      </c>
      <c r="D657" s="292"/>
      <c r="E657" s="292"/>
      <c r="F657" s="64" t="str">
        <f t="shared" si="188"/>
        <v>-</v>
      </c>
    </row>
    <row r="658" spans="1:6" ht="12.75" customHeight="1" x14ac:dyDescent="0.2">
      <c r="A658" s="61">
        <v>61315</v>
      </c>
      <c r="B658" s="95" t="s">
        <v>1321</v>
      </c>
      <c r="C658" s="62" t="s">
        <v>1322</v>
      </c>
      <c r="D658" s="292"/>
      <c r="E658" s="292"/>
      <c r="F658" s="64" t="str">
        <f t="shared" si="188"/>
        <v>-</v>
      </c>
    </row>
    <row r="659" spans="1:6" ht="12.75" customHeight="1" x14ac:dyDescent="0.2">
      <c r="A659" s="61">
        <v>61451</v>
      </c>
      <c r="B659" s="95" t="s">
        <v>1323</v>
      </c>
      <c r="C659" s="62" t="s">
        <v>1324</v>
      </c>
      <c r="D659" s="292"/>
      <c r="E659" s="292"/>
      <c r="F659" s="64" t="str">
        <f t="shared" si="188"/>
        <v>-</v>
      </c>
    </row>
    <row r="660" spans="1:6" ht="12.75" customHeight="1" x14ac:dyDescent="0.2">
      <c r="A660" s="61">
        <v>61453</v>
      </c>
      <c r="B660" s="95" t="s">
        <v>1325</v>
      </c>
      <c r="C660" s="62" t="s">
        <v>1326</v>
      </c>
      <c r="D660" s="292"/>
      <c r="E660" s="292"/>
      <c r="F660" s="64" t="str">
        <f t="shared" si="188"/>
        <v>-</v>
      </c>
    </row>
    <row r="661" spans="1:6" ht="12.75" customHeight="1" x14ac:dyDescent="0.2">
      <c r="A661" s="61">
        <v>63311</v>
      </c>
      <c r="B661" s="95" t="s">
        <v>1327</v>
      </c>
      <c r="C661" s="62" t="s">
        <v>1328</v>
      </c>
      <c r="D661" s="292"/>
      <c r="E661" s="292"/>
      <c r="F661" s="64" t="str">
        <f t="shared" si="188"/>
        <v>-</v>
      </c>
    </row>
    <row r="662" spans="1:6" ht="12.75" customHeight="1" x14ac:dyDescent="0.2">
      <c r="A662" s="61">
        <v>63312</v>
      </c>
      <c r="B662" s="95" t="s">
        <v>1329</v>
      </c>
      <c r="C662" s="62" t="s">
        <v>1330</v>
      </c>
      <c r="D662" s="292"/>
      <c r="E662" s="292"/>
      <c r="F662" s="64" t="str">
        <f t="shared" si="188"/>
        <v>-</v>
      </c>
    </row>
    <row r="663" spans="1:6" ht="12.75" customHeight="1" x14ac:dyDescent="0.2">
      <c r="A663" s="61">
        <v>63313</v>
      </c>
      <c r="B663" s="95" t="s">
        <v>1331</v>
      </c>
      <c r="C663" s="62" t="s">
        <v>1332</v>
      </c>
      <c r="D663" s="292"/>
      <c r="E663" s="292"/>
      <c r="F663" s="64" t="str">
        <f t="shared" si="188"/>
        <v>-</v>
      </c>
    </row>
    <row r="664" spans="1:6" ht="12.75" customHeight="1" x14ac:dyDescent="0.2">
      <c r="A664" s="61">
        <v>63314</v>
      </c>
      <c r="B664" s="95" t="s">
        <v>1333</v>
      </c>
      <c r="C664" s="62" t="s">
        <v>1334</v>
      </c>
      <c r="D664" s="292"/>
      <c r="E664" s="292"/>
      <c r="F664" s="64" t="str">
        <f t="shared" si="188"/>
        <v>-</v>
      </c>
    </row>
    <row r="665" spans="1:6" ht="12.75" customHeight="1" x14ac:dyDescent="0.2">
      <c r="A665" s="61">
        <v>63321</v>
      </c>
      <c r="B665" s="95" t="s">
        <v>1335</v>
      </c>
      <c r="C665" s="62" t="s">
        <v>1336</v>
      </c>
      <c r="D665" s="292"/>
      <c r="E665" s="292"/>
      <c r="F665" s="64" t="str">
        <f t="shared" si="188"/>
        <v>-</v>
      </c>
    </row>
    <row r="666" spans="1:6" ht="12.75" customHeight="1" x14ac:dyDescent="0.2">
      <c r="A666" s="61">
        <v>63322</v>
      </c>
      <c r="B666" s="95" t="s">
        <v>1337</v>
      </c>
      <c r="C666" s="62" t="s">
        <v>1338</v>
      </c>
      <c r="D666" s="292"/>
      <c r="E666" s="292"/>
      <c r="F666" s="64" t="str">
        <f t="shared" si="188"/>
        <v>-</v>
      </c>
    </row>
    <row r="667" spans="1:6" ht="12.75" customHeight="1" x14ac:dyDescent="0.2">
      <c r="A667" s="61">
        <v>63323</v>
      </c>
      <c r="B667" s="95" t="s">
        <v>1339</v>
      </c>
      <c r="C667" s="62" t="s">
        <v>1340</v>
      </c>
      <c r="D667" s="292"/>
      <c r="E667" s="292"/>
      <c r="F667" s="64" t="str">
        <f t="shared" si="188"/>
        <v>-</v>
      </c>
    </row>
    <row r="668" spans="1:6" ht="12.75" customHeight="1" x14ac:dyDescent="0.2">
      <c r="A668" s="61">
        <v>63324</v>
      </c>
      <c r="B668" s="95" t="s">
        <v>1341</v>
      </c>
      <c r="C668" s="62" t="s">
        <v>1342</v>
      </c>
      <c r="D668" s="292"/>
      <c r="E668" s="292"/>
      <c r="F668" s="64" t="str">
        <f t="shared" si="188"/>
        <v>-</v>
      </c>
    </row>
    <row r="669" spans="1:6" ht="12.75" customHeight="1" x14ac:dyDescent="0.2">
      <c r="A669" s="61">
        <v>63414</v>
      </c>
      <c r="B669" s="95" t="s">
        <v>1343</v>
      </c>
      <c r="C669" s="62" t="s">
        <v>1344</v>
      </c>
      <c r="D669" s="292"/>
      <c r="E669" s="292"/>
      <c r="F669" s="64" t="str">
        <f t="shared" si="188"/>
        <v>-</v>
      </c>
    </row>
    <row r="670" spans="1:6" ht="12.75" customHeight="1" x14ac:dyDescent="0.2">
      <c r="A670" s="61">
        <v>63415</v>
      </c>
      <c r="B670" s="95" t="s">
        <v>1345</v>
      </c>
      <c r="C670" s="62" t="s">
        <v>1346</v>
      </c>
      <c r="D670" s="292"/>
      <c r="E670" s="292"/>
      <c r="F670" s="64" t="str">
        <f t="shared" si="188"/>
        <v>-</v>
      </c>
    </row>
    <row r="671" spans="1:6" ht="24" x14ac:dyDescent="0.2">
      <c r="A671" s="61">
        <v>63416</v>
      </c>
      <c r="B671" s="237" t="s">
        <v>1347</v>
      </c>
      <c r="C671" s="62" t="s">
        <v>1348</v>
      </c>
      <c r="D671" s="292"/>
      <c r="E671" s="292"/>
      <c r="F671" s="64" t="str">
        <f t="shared" si="188"/>
        <v>-</v>
      </c>
    </row>
    <row r="672" spans="1:6" ht="12.75" customHeight="1" x14ac:dyDescent="0.2">
      <c r="A672" s="61">
        <v>63424</v>
      </c>
      <c r="B672" s="95" t="s">
        <v>1349</v>
      </c>
      <c r="C672" s="62" t="s">
        <v>1350</v>
      </c>
      <c r="D672" s="292"/>
      <c r="E672" s="292"/>
      <c r="F672" s="64" t="str">
        <f t="shared" si="188"/>
        <v>-</v>
      </c>
    </row>
    <row r="673" spans="1:6" ht="12.75" customHeight="1" x14ac:dyDescent="0.2">
      <c r="A673" s="61">
        <v>63425</v>
      </c>
      <c r="B673" s="95" t="s">
        <v>1351</v>
      </c>
      <c r="C673" s="62" t="s">
        <v>1352</v>
      </c>
      <c r="D673" s="292"/>
      <c r="E673" s="292"/>
      <c r="F673" s="64" t="str">
        <f t="shared" si="188"/>
        <v>-</v>
      </c>
    </row>
    <row r="674" spans="1:6" ht="24" x14ac:dyDescent="0.2">
      <c r="A674" s="61">
        <v>63426</v>
      </c>
      <c r="B674" s="237" t="s">
        <v>1353</v>
      </c>
      <c r="C674" s="62" t="s">
        <v>1354</v>
      </c>
      <c r="D674" s="292"/>
      <c r="E674" s="292"/>
      <c r="F674" s="64" t="str">
        <f t="shared" si="188"/>
        <v>-</v>
      </c>
    </row>
    <row r="675" spans="1:6" ht="24" x14ac:dyDescent="0.2">
      <c r="A675" s="61">
        <v>63612</v>
      </c>
      <c r="B675" s="237" t="s">
        <v>1355</v>
      </c>
      <c r="C675" s="62" t="s">
        <v>1356</v>
      </c>
      <c r="D675" s="292"/>
      <c r="E675" s="292"/>
      <c r="F675" s="64" t="str">
        <f t="shared" si="188"/>
        <v>-</v>
      </c>
    </row>
    <row r="676" spans="1:6" ht="24" x14ac:dyDescent="0.2">
      <c r="A676" s="61">
        <v>63613</v>
      </c>
      <c r="B676" s="237" t="s">
        <v>1357</v>
      </c>
      <c r="C676" s="62" t="s">
        <v>1358</v>
      </c>
      <c r="D676" s="292"/>
      <c r="E676" s="292"/>
      <c r="F676" s="64" t="str">
        <f t="shared" si="188"/>
        <v>-</v>
      </c>
    </row>
    <row r="677" spans="1:6" ht="24" x14ac:dyDescent="0.2">
      <c r="A677" s="61">
        <v>63622</v>
      </c>
      <c r="B677" s="237" t="s">
        <v>1359</v>
      </c>
      <c r="C677" s="62" t="s">
        <v>1360</v>
      </c>
      <c r="D677" s="292"/>
      <c r="E677" s="292"/>
      <c r="F677" s="64" t="str">
        <f t="shared" si="188"/>
        <v>-</v>
      </c>
    </row>
    <row r="678" spans="1:6" ht="24" x14ac:dyDescent="0.2">
      <c r="A678" s="61">
        <v>63623</v>
      </c>
      <c r="B678" s="237" t="s">
        <v>1361</v>
      </c>
      <c r="C678" s="62" t="s">
        <v>1362</v>
      </c>
      <c r="D678" s="292"/>
      <c r="E678" s="292"/>
      <c r="F678" s="64" t="str">
        <f t="shared" si="188"/>
        <v>-</v>
      </c>
    </row>
    <row r="679" spans="1:6" ht="12.75" customHeight="1" x14ac:dyDescent="0.2">
      <c r="A679" s="65">
        <v>63711</v>
      </c>
      <c r="B679" s="282" t="s">
        <v>1363</v>
      </c>
      <c r="C679" s="66">
        <v>63711</v>
      </c>
      <c r="D679" s="292"/>
      <c r="E679" s="292"/>
      <c r="F679" s="64" t="str">
        <f t="shared" si="188"/>
        <v>-</v>
      </c>
    </row>
    <row r="680" spans="1:6" ht="12.75" customHeight="1" x14ac:dyDescent="0.2">
      <c r="A680" s="65">
        <v>63712</v>
      </c>
      <c r="B680" s="282" t="s">
        <v>1364</v>
      </c>
      <c r="C680" s="66">
        <v>63712</v>
      </c>
      <c r="D680" s="292"/>
      <c r="E680" s="292"/>
      <c r="F680" s="64" t="str">
        <f t="shared" si="188"/>
        <v>-</v>
      </c>
    </row>
    <row r="681" spans="1:6" ht="12.75" customHeight="1" x14ac:dyDescent="0.2">
      <c r="A681" s="65">
        <v>63713</v>
      </c>
      <c r="B681" s="282" t="s">
        <v>1365</v>
      </c>
      <c r="C681" s="66">
        <v>63713</v>
      </c>
      <c r="D681" s="292"/>
      <c r="E681" s="292"/>
      <c r="F681" s="64" t="str">
        <f t="shared" si="188"/>
        <v>-</v>
      </c>
    </row>
    <row r="682" spans="1:6" ht="12.75" customHeight="1" x14ac:dyDescent="0.2">
      <c r="A682" s="65">
        <v>63714</v>
      </c>
      <c r="B682" s="282" t="s">
        <v>1366</v>
      </c>
      <c r="C682" s="66">
        <v>63714</v>
      </c>
      <c r="D682" s="292"/>
      <c r="E682" s="292"/>
      <c r="F682" s="64" t="str">
        <f t="shared" si="188"/>
        <v>-</v>
      </c>
    </row>
    <row r="683" spans="1:6" ht="12.75" customHeight="1" x14ac:dyDescent="0.2">
      <c r="A683" s="65">
        <v>63715</v>
      </c>
      <c r="B683" s="282" t="s">
        <v>1367</v>
      </c>
      <c r="C683" s="66">
        <v>63715</v>
      </c>
      <c r="D683" s="292"/>
      <c r="E683" s="292"/>
      <c r="F683" s="64" t="str">
        <f t="shared" si="188"/>
        <v>-</v>
      </c>
    </row>
    <row r="684" spans="1:6" ht="24" x14ac:dyDescent="0.2">
      <c r="A684" s="65">
        <v>63716</v>
      </c>
      <c r="B684" s="282" t="s">
        <v>1368</v>
      </c>
      <c r="C684" s="66">
        <v>63716</v>
      </c>
      <c r="D684" s="292"/>
      <c r="E684" s="292"/>
      <c r="F684" s="64" t="str">
        <f t="shared" si="188"/>
        <v>-</v>
      </c>
    </row>
    <row r="685" spans="1:6" ht="24" x14ac:dyDescent="0.2">
      <c r="A685" s="65">
        <v>63717</v>
      </c>
      <c r="B685" s="282" t="s">
        <v>1369</v>
      </c>
      <c r="C685" s="66">
        <v>63717</v>
      </c>
      <c r="D685" s="292"/>
      <c r="E685" s="292"/>
      <c r="F685" s="64" t="str">
        <f t="shared" si="188"/>
        <v>-</v>
      </c>
    </row>
    <row r="686" spans="1:6" ht="24" x14ac:dyDescent="0.2">
      <c r="A686" s="65">
        <v>63721</v>
      </c>
      <c r="B686" s="282" t="s">
        <v>1370</v>
      </c>
      <c r="C686" s="66">
        <v>63721</v>
      </c>
      <c r="D686" s="292"/>
      <c r="E686" s="292"/>
      <c r="F686" s="64" t="str">
        <f t="shared" si="188"/>
        <v>-</v>
      </c>
    </row>
    <row r="687" spans="1:6" ht="24" x14ac:dyDescent="0.2">
      <c r="A687" s="65">
        <v>63722</v>
      </c>
      <c r="B687" s="282" t="s">
        <v>1371</v>
      </c>
      <c r="C687" s="66">
        <v>63722</v>
      </c>
      <c r="D687" s="292"/>
      <c r="E687" s="292"/>
      <c r="F687" s="64" t="str">
        <f t="shared" si="188"/>
        <v>-</v>
      </c>
    </row>
    <row r="688" spans="1:6" ht="12.75" customHeight="1" x14ac:dyDescent="0.2">
      <c r="A688" s="65">
        <v>63723</v>
      </c>
      <c r="B688" s="282" t="s">
        <v>1372</v>
      </c>
      <c r="C688" s="66">
        <v>63723</v>
      </c>
      <c r="D688" s="292"/>
      <c r="E688" s="292"/>
      <c r="F688" s="64" t="str">
        <f t="shared" si="188"/>
        <v>-</v>
      </c>
    </row>
    <row r="689" spans="1:6" ht="12.75" customHeight="1" x14ac:dyDescent="0.2">
      <c r="A689" s="65">
        <v>63724</v>
      </c>
      <c r="B689" s="282" t="s">
        <v>1373</v>
      </c>
      <c r="C689" s="66">
        <v>63724</v>
      </c>
      <c r="D689" s="292"/>
      <c r="E689" s="292"/>
      <c r="F689" s="64" t="str">
        <f t="shared" si="188"/>
        <v>-</v>
      </c>
    </row>
    <row r="690" spans="1:6" ht="12.75" customHeight="1" x14ac:dyDescent="0.2">
      <c r="A690" s="65">
        <v>63725</v>
      </c>
      <c r="B690" s="282" t="s">
        <v>1374</v>
      </c>
      <c r="C690" s="66">
        <v>63725</v>
      </c>
      <c r="D690" s="292"/>
      <c r="E690" s="292"/>
      <c r="F690" s="64" t="str">
        <f t="shared" si="188"/>
        <v>-</v>
      </c>
    </row>
    <row r="691" spans="1:6" ht="12.75" customHeight="1" x14ac:dyDescent="0.2">
      <c r="A691" s="65">
        <v>63726</v>
      </c>
      <c r="B691" s="282" t="s">
        <v>1375</v>
      </c>
      <c r="C691" s="66">
        <v>63726</v>
      </c>
      <c r="D691" s="292"/>
      <c r="E691" s="292"/>
      <c r="F691" s="64" t="str">
        <f t="shared" si="188"/>
        <v>-</v>
      </c>
    </row>
    <row r="692" spans="1:6" ht="24" x14ac:dyDescent="0.2">
      <c r="A692" s="65">
        <v>63727</v>
      </c>
      <c r="B692" s="282" t="s">
        <v>1376</v>
      </c>
      <c r="C692" s="66">
        <v>63727</v>
      </c>
      <c r="D692" s="292"/>
      <c r="E692" s="292"/>
      <c r="F692" s="64" t="str">
        <f t="shared" si="188"/>
        <v>-</v>
      </c>
    </row>
    <row r="693" spans="1:6" ht="24" x14ac:dyDescent="0.2">
      <c r="A693" s="65">
        <v>63728</v>
      </c>
      <c r="B693" s="282" t="s">
        <v>1377</v>
      </c>
      <c r="C693" s="66">
        <v>63728</v>
      </c>
      <c r="D693" s="292"/>
      <c r="E693" s="292"/>
      <c r="F693" s="64" t="str">
        <f t="shared" si="188"/>
        <v>-</v>
      </c>
    </row>
    <row r="694" spans="1:6" ht="12.75" customHeight="1" x14ac:dyDescent="0.2">
      <c r="A694" s="61">
        <v>63811</v>
      </c>
      <c r="B694" s="237" t="s">
        <v>1378</v>
      </c>
      <c r="C694" s="62" t="s">
        <v>1379</v>
      </c>
      <c r="D694" s="292"/>
      <c r="E694" s="292"/>
      <c r="F694" s="64" t="str">
        <f t="shared" si="188"/>
        <v>-</v>
      </c>
    </row>
    <row r="695" spans="1:6" ht="12.75" customHeight="1" x14ac:dyDescent="0.2">
      <c r="A695" s="61">
        <v>63812</v>
      </c>
      <c r="B695" s="237" t="s">
        <v>1380</v>
      </c>
      <c r="C695" s="62" t="s">
        <v>1381</v>
      </c>
      <c r="D695" s="292"/>
      <c r="E695" s="292"/>
      <c r="F695" s="64" t="str">
        <f t="shared" si="188"/>
        <v>-</v>
      </c>
    </row>
    <row r="696" spans="1:6" ht="24" x14ac:dyDescent="0.2">
      <c r="A696" s="61" t="s">
        <v>1382</v>
      </c>
      <c r="B696" s="237" t="s">
        <v>1383</v>
      </c>
      <c r="C696" s="62" t="s">
        <v>1382</v>
      </c>
      <c r="D696" s="292"/>
      <c r="E696" s="292"/>
      <c r="F696" s="64" t="str">
        <f t="shared" si="188"/>
        <v>-</v>
      </c>
    </row>
    <row r="697" spans="1:6" ht="24" x14ac:dyDescent="0.2">
      <c r="A697" s="61" t="s">
        <v>1384</v>
      </c>
      <c r="B697" s="237" t="s">
        <v>1385</v>
      </c>
      <c r="C697" s="62" t="s">
        <v>1384</v>
      </c>
      <c r="D697" s="292"/>
      <c r="E697" s="292"/>
      <c r="F697" s="64" t="str">
        <f t="shared" si="188"/>
        <v>-</v>
      </c>
    </row>
    <row r="698" spans="1:6" ht="12.75" customHeight="1" x14ac:dyDescent="0.2">
      <c r="A698" s="61">
        <v>63821</v>
      </c>
      <c r="B698" s="237" t="s">
        <v>1386</v>
      </c>
      <c r="C698" s="62" t="s">
        <v>1387</v>
      </c>
      <c r="D698" s="292"/>
      <c r="E698" s="292"/>
      <c r="F698" s="64" t="str">
        <f t="shared" si="188"/>
        <v>-</v>
      </c>
    </row>
    <row r="699" spans="1:6" ht="12.75" customHeight="1" x14ac:dyDescent="0.2">
      <c r="A699" s="61">
        <v>63822</v>
      </c>
      <c r="B699" s="237" t="s">
        <v>1388</v>
      </c>
      <c r="C699" s="62" t="s">
        <v>1389</v>
      </c>
      <c r="D699" s="292"/>
      <c r="E699" s="292"/>
      <c r="F699" s="64" t="str">
        <f t="shared" si="188"/>
        <v>-</v>
      </c>
    </row>
    <row r="700" spans="1:6" ht="24" x14ac:dyDescent="0.2">
      <c r="A700" s="61" t="s">
        <v>1390</v>
      </c>
      <c r="B700" s="237" t="s">
        <v>1391</v>
      </c>
      <c r="C700" s="62" t="s">
        <v>1390</v>
      </c>
      <c r="D700" s="292"/>
      <c r="E700" s="292"/>
      <c r="F700" s="64" t="str">
        <f t="shared" si="188"/>
        <v>-</v>
      </c>
    </row>
    <row r="701" spans="1:6" ht="24" x14ac:dyDescent="0.2">
      <c r="A701" s="61" t="s">
        <v>1392</v>
      </c>
      <c r="B701" s="237" t="s">
        <v>1393</v>
      </c>
      <c r="C701" s="62" t="s">
        <v>1392</v>
      </c>
      <c r="D701" s="292"/>
      <c r="E701" s="292"/>
      <c r="F701" s="64" t="str">
        <f t="shared" si="188"/>
        <v>-</v>
      </c>
    </row>
    <row r="702" spans="1:6" ht="12.75" customHeight="1" x14ac:dyDescent="0.2">
      <c r="A702" s="61">
        <v>64191</v>
      </c>
      <c r="B702" s="95" t="s">
        <v>1394</v>
      </c>
      <c r="C702" s="62" t="s">
        <v>1395</v>
      </c>
      <c r="D702" s="292"/>
      <c r="E702" s="292"/>
      <c r="F702" s="64" t="str">
        <f t="shared" si="188"/>
        <v>-</v>
      </c>
    </row>
    <row r="703" spans="1:6" ht="12.75" customHeight="1" x14ac:dyDescent="0.2">
      <c r="A703" s="61">
        <v>64371</v>
      </c>
      <c r="B703" s="95" t="s">
        <v>1396</v>
      </c>
      <c r="C703" s="62" t="s">
        <v>1397</v>
      </c>
      <c r="D703" s="292"/>
      <c r="E703" s="292"/>
      <c r="F703" s="64" t="str">
        <f t="shared" si="188"/>
        <v>-</v>
      </c>
    </row>
    <row r="704" spans="1:6" ht="12.75" customHeight="1" x14ac:dyDescent="0.2">
      <c r="A704" s="61">
        <v>64372</v>
      </c>
      <c r="B704" s="95" t="s">
        <v>1398</v>
      </c>
      <c r="C704" s="62" t="s">
        <v>1399</v>
      </c>
      <c r="D704" s="292"/>
      <c r="E704" s="292"/>
      <c r="F704" s="64" t="str">
        <f t="shared" si="188"/>
        <v>-</v>
      </c>
    </row>
    <row r="705" spans="1:6" ht="12.75" customHeight="1" x14ac:dyDescent="0.2">
      <c r="A705" s="61">
        <v>64373</v>
      </c>
      <c r="B705" s="95" t="s">
        <v>1400</v>
      </c>
      <c r="C705" s="62" t="s">
        <v>1401</v>
      </c>
      <c r="D705" s="292"/>
      <c r="E705" s="292"/>
      <c r="F705" s="64" t="str">
        <f t="shared" si="188"/>
        <v>-</v>
      </c>
    </row>
    <row r="706" spans="1:6" ht="12.75" customHeight="1" x14ac:dyDescent="0.2">
      <c r="A706" s="61">
        <v>64374</v>
      </c>
      <c r="B706" s="95" t="s">
        <v>1402</v>
      </c>
      <c r="C706" s="62" t="s">
        <v>1403</v>
      </c>
      <c r="D706" s="292"/>
      <c r="E706" s="292"/>
      <c r="F706" s="64" t="str">
        <f t="shared" si="188"/>
        <v>-</v>
      </c>
    </row>
    <row r="707" spans="1:6" ht="12.75" customHeight="1" x14ac:dyDescent="0.2">
      <c r="A707" s="61">
        <v>64375</v>
      </c>
      <c r="B707" s="95" t="s">
        <v>1404</v>
      </c>
      <c r="C707" s="62" t="s">
        <v>1405</v>
      </c>
      <c r="D707" s="292"/>
      <c r="E707" s="292"/>
      <c r="F707" s="64" t="str">
        <f t="shared" si="188"/>
        <v>-</v>
      </c>
    </row>
    <row r="708" spans="1:6" ht="24" x14ac:dyDescent="0.2">
      <c r="A708" s="61">
        <v>64376</v>
      </c>
      <c r="B708" s="237" t="s">
        <v>1406</v>
      </c>
      <c r="C708" s="62" t="s">
        <v>1407</v>
      </c>
      <c r="D708" s="292"/>
      <c r="E708" s="292"/>
      <c r="F708" s="64" t="str">
        <f t="shared" si="188"/>
        <v>-</v>
      </c>
    </row>
    <row r="709" spans="1:6" ht="24" x14ac:dyDescent="0.2">
      <c r="A709" s="61">
        <v>64377</v>
      </c>
      <c r="B709" s="95" t="s">
        <v>1408</v>
      </c>
      <c r="C709" s="62" t="s">
        <v>1409</v>
      </c>
      <c r="D709" s="292"/>
      <c r="E709" s="292"/>
      <c r="F709" s="64" t="str">
        <f t="shared" si="188"/>
        <v>-</v>
      </c>
    </row>
    <row r="710" spans="1:6" ht="12.75" customHeight="1" x14ac:dyDescent="0.2">
      <c r="A710" s="61">
        <v>65264</v>
      </c>
      <c r="B710" s="95" t="s">
        <v>1410</v>
      </c>
      <c r="C710" s="62" t="s">
        <v>1411</v>
      </c>
      <c r="D710" s="292"/>
      <c r="E710" s="292"/>
      <c r="F710" s="64" t="str">
        <f t="shared" si="188"/>
        <v>-</v>
      </c>
    </row>
    <row r="711" spans="1:6" ht="12.75" customHeight="1" x14ac:dyDescent="0.2">
      <c r="A711" s="61">
        <v>65265</v>
      </c>
      <c r="B711" s="95" t="s">
        <v>1412</v>
      </c>
      <c r="C711" s="62" t="s">
        <v>1413</v>
      </c>
      <c r="D711" s="292"/>
      <c r="E711" s="292"/>
      <c r="F711" s="64" t="str">
        <f t="shared" si="188"/>
        <v>-</v>
      </c>
    </row>
    <row r="712" spans="1:6" ht="12.75" customHeight="1" x14ac:dyDescent="0.2">
      <c r="A712" s="61" t="s">
        <v>1414</v>
      </c>
      <c r="B712" s="95" t="s">
        <v>1415</v>
      </c>
      <c r="C712" s="62" t="s">
        <v>1414</v>
      </c>
      <c r="D712" s="292"/>
      <c r="E712" s="292"/>
      <c r="F712" s="64" t="str">
        <f t="shared" si="188"/>
        <v>-</v>
      </c>
    </row>
    <row r="713" spans="1:6" ht="24" x14ac:dyDescent="0.2">
      <c r="A713" s="65">
        <v>66341</v>
      </c>
      <c r="B713" s="105" t="s">
        <v>1416</v>
      </c>
      <c r="C713" s="66">
        <v>66341</v>
      </c>
      <c r="D713" s="292"/>
      <c r="E713" s="292"/>
      <c r="F713" s="64" t="str">
        <f t="shared" si="188"/>
        <v>-</v>
      </c>
    </row>
    <row r="714" spans="1:6" ht="24" x14ac:dyDescent="0.2">
      <c r="A714" s="65">
        <v>66342</v>
      </c>
      <c r="B714" s="105" t="s">
        <v>1417</v>
      </c>
      <c r="C714" s="66">
        <v>66342</v>
      </c>
      <c r="D714" s="292"/>
      <c r="E714" s="292"/>
      <c r="F714" s="64" t="str">
        <f t="shared" si="188"/>
        <v>-</v>
      </c>
    </row>
    <row r="715" spans="1:6" ht="24" x14ac:dyDescent="0.2">
      <c r="A715" s="65">
        <v>66343</v>
      </c>
      <c r="B715" s="105" t="s">
        <v>1418</v>
      </c>
      <c r="C715" s="66">
        <v>66343</v>
      </c>
      <c r="D715" s="292"/>
      <c r="E715" s="292"/>
      <c r="F715" s="64" t="str">
        <f t="shared" si="188"/>
        <v>-</v>
      </c>
    </row>
    <row r="716" spans="1:6" ht="12.75" customHeight="1" x14ac:dyDescent="0.2">
      <c r="A716" s="61">
        <v>31214</v>
      </c>
      <c r="B716" s="95" t="s">
        <v>1419</v>
      </c>
      <c r="C716" s="62" t="s">
        <v>1420</v>
      </c>
      <c r="D716" s="292">
        <v>29515</v>
      </c>
      <c r="E716" s="292"/>
      <c r="F716" s="64">
        <f t="shared" si="188"/>
        <v>0</v>
      </c>
    </row>
    <row r="717" spans="1:6" ht="12.75" customHeight="1" x14ac:dyDescent="0.2">
      <c r="A717" s="61">
        <v>31215</v>
      </c>
      <c r="B717" s="95" t="s">
        <v>1421</v>
      </c>
      <c r="C717" s="62" t="s">
        <v>1422</v>
      </c>
      <c r="D717" s="292">
        <v>11234</v>
      </c>
      <c r="E717" s="292"/>
      <c r="F717" s="64">
        <f t="shared" si="188"/>
        <v>0</v>
      </c>
    </row>
    <row r="718" spans="1:6" ht="12.75" customHeight="1" x14ac:dyDescent="0.2">
      <c r="A718" s="61">
        <v>32121</v>
      </c>
      <c r="B718" s="95" t="s">
        <v>1423</v>
      </c>
      <c r="C718" s="62" t="s">
        <v>1424</v>
      </c>
      <c r="D718" s="292">
        <v>89500</v>
      </c>
      <c r="E718" s="292">
        <v>139256.41</v>
      </c>
      <c r="F718" s="64">
        <f t="shared" si="188"/>
        <v>155.59375418994415</v>
      </c>
    </row>
    <row r="719" spans="1:6" ht="12.75" customHeight="1" x14ac:dyDescent="0.2">
      <c r="A719" s="61" t="s">
        <v>1425</v>
      </c>
      <c r="B719" s="95" t="s">
        <v>1426</v>
      </c>
      <c r="C719" s="62" t="s">
        <v>1425</v>
      </c>
      <c r="D719" s="292"/>
      <c r="E719" s="292"/>
      <c r="F719" s="64" t="str">
        <f t="shared" si="188"/>
        <v>-</v>
      </c>
    </row>
    <row r="720" spans="1:6" ht="12.75" customHeight="1" x14ac:dyDescent="0.2">
      <c r="A720" s="61" t="s">
        <v>1427</v>
      </c>
      <c r="B720" s="95" t="s">
        <v>1428</v>
      </c>
      <c r="C720" s="62" t="s">
        <v>1427</v>
      </c>
      <c r="D720" s="292"/>
      <c r="E720" s="292"/>
      <c r="F720" s="64" t="str">
        <f t="shared" si="188"/>
        <v>-</v>
      </c>
    </row>
    <row r="721" spans="1:6" ht="12.75" customHeight="1" x14ac:dyDescent="0.2">
      <c r="A721" s="61" t="s">
        <v>1429</v>
      </c>
      <c r="B721" s="95" t="s">
        <v>1430</v>
      </c>
      <c r="C721" s="62" t="s">
        <v>1429</v>
      </c>
      <c r="D721" s="292"/>
      <c r="E721" s="292"/>
      <c r="F721" s="64" t="str">
        <f t="shared" si="188"/>
        <v>-</v>
      </c>
    </row>
    <row r="722" spans="1:6" ht="12.75" customHeight="1" x14ac:dyDescent="0.2">
      <c r="A722" s="61" t="s">
        <v>1431</v>
      </c>
      <c r="B722" s="95" t="s">
        <v>1432</v>
      </c>
      <c r="C722" s="62" t="s">
        <v>1431</v>
      </c>
      <c r="D722" s="292">
        <v>3308</v>
      </c>
      <c r="E722" s="292"/>
      <c r="F722" s="64">
        <f t="shared" si="188"/>
        <v>0</v>
      </c>
    </row>
    <row r="723" spans="1:6" ht="12.75" customHeight="1" x14ac:dyDescent="0.2">
      <c r="A723" s="61" t="s">
        <v>1433</v>
      </c>
      <c r="B723" s="95" t="s">
        <v>1434</v>
      </c>
      <c r="C723" s="62" t="s">
        <v>1433</v>
      </c>
      <c r="D723" s="292"/>
      <c r="E723" s="292"/>
      <c r="F723" s="64" t="str">
        <f t="shared" si="188"/>
        <v>-</v>
      </c>
    </row>
    <row r="724" spans="1:6" ht="12.75" customHeight="1" x14ac:dyDescent="0.2">
      <c r="A724" s="61" t="s">
        <v>1435</v>
      </c>
      <c r="B724" s="95" t="s">
        <v>1436</v>
      </c>
      <c r="C724" s="62" t="s">
        <v>1435</v>
      </c>
      <c r="D724" s="292"/>
      <c r="E724" s="292"/>
      <c r="F724" s="64"/>
    </row>
    <row r="725" spans="1:6" ht="12.75" customHeight="1" x14ac:dyDescent="0.2">
      <c r="A725" s="61">
        <v>32911</v>
      </c>
      <c r="B725" s="95" t="s">
        <v>1437</v>
      </c>
      <c r="C725" s="62" t="s">
        <v>1438</v>
      </c>
      <c r="D725" s="292"/>
      <c r="E725" s="292"/>
      <c r="F725" s="64" t="str">
        <f t="shared" ref="F725:F982" si="190">IF(D725&lt;&gt;0,IF(E725/D725&gt;=100,"&gt;&gt;100",E725/D725*100),"-")</f>
        <v>-</v>
      </c>
    </row>
    <row r="726" spans="1:6" ht="12.75" customHeight="1" x14ac:dyDescent="0.2">
      <c r="A726" s="61" t="s">
        <v>1439</v>
      </c>
      <c r="B726" s="95" t="s">
        <v>1440</v>
      </c>
      <c r="C726" s="62" t="s">
        <v>1439</v>
      </c>
      <c r="D726" s="292"/>
      <c r="E726" s="292"/>
      <c r="F726" s="64" t="str">
        <f t="shared" si="190"/>
        <v>-</v>
      </c>
    </row>
    <row r="727" spans="1:6" ht="12.75" customHeight="1" x14ac:dyDescent="0.2">
      <c r="A727" s="61">
        <v>34111</v>
      </c>
      <c r="B727" s="95" t="s">
        <v>1441</v>
      </c>
      <c r="C727" s="62" t="s">
        <v>1442</v>
      </c>
      <c r="D727" s="292"/>
      <c r="E727" s="292"/>
      <c r="F727" s="64" t="str">
        <f t="shared" si="190"/>
        <v>-</v>
      </c>
    </row>
    <row r="728" spans="1:6" ht="12.75" customHeight="1" x14ac:dyDescent="0.2">
      <c r="A728" s="61">
        <v>34112</v>
      </c>
      <c r="B728" s="95" t="s">
        <v>1443</v>
      </c>
      <c r="C728" s="62" t="s">
        <v>1444</v>
      </c>
      <c r="D728" s="292"/>
      <c r="E728" s="292"/>
      <c r="F728" s="64" t="str">
        <f t="shared" si="190"/>
        <v>-</v>
      </c>
    </row>
    <row r="729" spans="1:6" ht="12.75" customHeight="1" x14ac:dyDescent="0.2">
      <c r="A729" s="61">
        <v>34121</v>
      </c>
      <c r="B729" s="95" t="s">
        <v>1445</v>
      </c>
      <c r="C729" s="62" t="s">
        <v>1446</v>
      </c>
      <c r="D729" s="292"/>
      <c r="E729" s="292"/>
      <c r="F729" s="64" t="str">
        <f t="shared" si="190"/>
        <v>-</v>
      </c>
    </row>
    <row r="730" spans="1:6" ht="12.75" customHeight="1" x14ac:dyDescent="0.2">
      <c r="A730" s="61">
        <v>34122</v>
      </c>
      <c r="B730" s="95" t="s">
        <v>1447</v>
      </c>
      <c r="C730" s="62" t="s">
        <v>1448</v>
      </c>
      <c r="D730" s="292"/>
      <c r="E730" s="292"/>
      <c r="F730" s="64" t="str">
        <f t="shared" si="190"/>
        <v>-</v>
      </c>
    </row>
    <row r="731" spans="1:6" ht="12.75" customHeight="1" x14ac:dyDescent="0.2">
      <c r="A731" s="61">
        <v>34131</v>
      </c>
      <c r="B731" s="95" t="s">
        <v>1449</v>
      </c>
      <c r="C731" s="62" t="s">
        <v>1450</v>
      </c>
      <c r="D731" s="292"/>
      <c r="E731" s="292"/>
      <c r="F731" s="64" t="str">
        <f t="shared" si="190"/>
        <v>-</v>
      </c>
    </row>
    <row r="732" spans="1:6" ht="12.75" customHeight="1" x14ac:dyDescent="0.2">
      <c r="A732" s="61">
        <v>34132</v>
      </c>
      <c r="B732" s="95" t="s">
        <v>1451</v>
      </c>
      <c r="C732" s="62" t="s">
        <v>1452</v>
      </c>
      <c r="D732" s="292"/>
      <c r="E732" s="292"/>
      <c r="F732" s="64" t="str">
        <f t="shared" si="190"/>
        <v>-</v>
      </c>
    </row>
    <row r="733" spans="1:6" ht="12.75" customHeight="1" x14ac:dyDescent="0.2">
      <c r="A733" s="61">
        <v>34191</v>
      </c>
      <c r="B733" s="95" t="s">
        <v>1453</v>
      </c>
      <c r="C733" s="62" t="s">
        <v>1454</v>
      </c>
      <c r="D733" s="292"/>
      <c r="E733" s="292"/>
      <c r="F733" s="64" t="str">
        <f t="shared" si="190"/>
        <v>-</v>
      </c>
    </row>
    <row r="734" spans="1:6" ht="12.75" customHeight="1" x14ac:dyDescent="0.2">
      <c r="A734" s="61">
        <v>34192</v>
      </c>
      <c r="B734" s="95" t="s">
        <v>1455</v>
      </c>
      <c r="C734" s="62" t="s">
        <v>1456</v>
      </c>
      <c r="D734" s="292"/>
      <c r="E734" s="292"/>
      <c r="F734" s="64" t="str">
        <f t="shared" si="190"/>
        <v>-</v>
      </c>
    </row>
    <row r="735" spans="1:6" ht="12.75" customHeight="1" x14ac:dyDescent="0.2">
      <c r="A735" s="61">
        <v>34213</v>
      </c>
      <c r="B735" s="95" t="s">
        <v>1457</v>
      </c>
      <c r="C735" s="62" t="s">
        <v>1458</v>
      </c>
      <c r="D735" s="292"/>
      <c r="E735" s="292"/>
      <c r="F735" s="64" t="str">
        <f t="shared" si="190"/>
        <v>-</v>
      </c>
    </row>
    <row r="736" spans="1:6" ht="12.75" customHeight="1" x14ac:dyDescent="0.2">
      <c r="A736" s="61">
        <v>34214</v>
      </c>
      <c r="B736" s="95" t="s">
        <v>1459</v>
      </c>
      <c r="C736" s="62" t="s">
        <v>1460</v>
      </c>
      <c r="D736" s="292"/>
      <c r="E736" s="292"/>
      <c r="F736" s="64" t="str">
        <f t="shared" si="190"/>
        <v>-</v>
      </c>
    </row>
    <row r="737" spans="1:6" ht="12.75" customHeight="1" x14ac:dyDescent="0.2">
      <c r="A737" s="61">
        <v>34215</v>
      </c>
      <c r="B737" s="95" t="s">
        <v>1461</v>
      </c>
      <c r="C737" s="62" t="s">
        <v>1462</v>
      </c>
      <c r="D737" s="292"/>
      <c r="E737" s="292"/>
      <c r="F737" s="64" t="str">
        <f t="shared" si="190"/>
        <v>-</v>
      </c>
    </row>
    <row r="738" spans="1:6" ht="12.75" customHeight="1" x14ac:dyDescent="0.2">
      <c r="A738" s="61">
        <v>34216</v>
      </c>
      <c r="B738" s="95" t="s">
        <v>1463</v>
      </c>
      <c r="C738" s="62" t="s">
        <v>1464</v>
      </c>
      <c r="D738" s="292"/>
      <c r="E738" s="292"/>
      <c r="F738" s="64" t="str">
        <f t="shared" si="190"/>
        <v>-</v>
      </c>
    </row>
    <row r="739" spans="1:6" ht="12.75" customHeight="1" x14ac:dyDescent="0.2">
      <c r="A739" s="61">
        <v>34222</v>
      </c>
      <c r="B739" s="95" t="s">
        <v>1465</v>
      </c>
      <c r="C739" s="62" t="s">
        <v>1466</v>
      </c>
      <c r="D739" s="292"/>
      <c r="E739" s="292"/>
      <c r="F739" s="64" t="str">
        <f t="shared" si="190"/>
        <v>-</v>
      </c>
    </row>
    <row r="740" spans="1:6" ht="12.75" customHeight="1" x14ac:dyDescent="0.2">
      <c r="A740" s="61">
        <v>34223</v>
      </c>
      <c r="B740" s="95" t="s">
        <v>1467</v>
      </c>
      <c r="C740" s="62" t="s">
        <v>1468</v>
      </c>
      <c r="D740" s="292"/>
      <c r="E740" s="292"/>
      <c r="F740" s="64" t="str">
        <f t="shared" si="190"/>
        <v>-</v>
      </c>
    </row>
    <row r="741" spans="1:6" ht="24" x14ac:dyDescent="0.2">
      <c r="A741" s="61">
        <v>34224</v>
      </c>
      <c r="B741" s="95" t="s">
        <v>1469</v>
      </c>
      <c r="C741" s="62" t="s">
        <v>1470</v>
      </c>
      <c r="D741" s="292"/>
      <c r="E741" s="292"/>
      <c r="F741" s="64" t="str">
        <f t="shared" si="190"/>
        <v>-</v>
      </c>
    </row>
    <row r="742" spans="1:6" ht="24" x14ac:dyDescent="0.2">
      <c r="A742" s="61">
        <v>34233</v>
      </c>
      <c r="B742" s="95" t="s">
        <v>1471</v>
      </c>
      <c r="C742" s="62" t="s">
        <v>1472</v>
      </c>
      <c r="D742" s="292"/>
      <c r="E742" s="292"/>
      <c r="F742" s="64" t="str">
        <f t="shared" si="190"/>
        <v>-</v>
      </c>
    </row>
    <row r="743" spans="1:6" ht="24" x14ac:dyDescent="0.2">
      <c r="A743" s="61">
        <v>34234</v>
      </c>
      <c r="B743" s="237" t="s">
        <v>1473</v>
      </c>
      <c r="C743" s="62" t="s">
        <v>1474</v>
      </c>
      <c r="D743" s="292"/>
      <c r="E743" s="292"/>
      <c r="F743" s="64" t="str">
        <f t="shared" si="190"/>
        <v>-</v>
      </c>
    </row>
    <row r="744" spans="1:6" ht="24" x14ac:dyDescent="0.2">
      <c r="A744" s="61">
        <v>34235</v>
      </c>
      <c r="B744" s="237" t="s">
        <v>1475</v>
      </c>
      <c r="C744" s="62" t="s">
        <v>1476</v>
      </c>
      <c r="D744" s="292"/>
      <c r="E744" s="292"/>
      <c r="F744" s="64" t="str">
        <f t="shared" si="190"/>
        <v>-</v>
      </c>
    </row>
    <row r="745" spans="1:6" ht="12.75" customHeight="1" x14ac:dyDescent="0.2">
      <c r="A745" s="61">
        <v>34236</v>
      </c>
      <c r="B745" s="95" t="s">
        <v>1477</v>
      </c>
      <c r="C745" s="62" t="s">
        <v>1478</v>
      </c>
      <c r="D745" s="292"/>
      <c r="E745" s="292"/>
      <c r="F745" s="64" t="str">
        <f t="shared" si="190"/>
        <v>-</v>
      </c>
    </row>
    <row r="746" spans="1:6" ht="12.75" customHeight="1" x14ac:dyDescent="0.2">
      <c r="A746" s="61">
        <v>34237</v>
      </c>
      <c r="B746" s="95" t="s">
        <v>1479</v>
      </c>
      <c r="C746" s="62" t="s">
        <v>1480</v>
      </c>
      <c r="D746" s="292"/>
      <c r="E746" s="292"/>
      <c r="F746" s="64" t="str">
        <f t="shared" si="190"/>
        <v>-</v>
      </c>
    </row>
    <row r="747" spans="1:6" ht="12.75" customHeight="1" x14ac:dyDescent="0.2">
      <c r="A747" s="61">
        <v>34238</v>
      </c>
      <c r="B747" s="95" t="s">
        <v>1481</v>
      </c>
      <c r="C747" s="62" t="s">
        <v>1482</v>
      </c>
      <c r="D747" s="292"/>
      <c r="E747" s="292"/>
      <c r="F747" s="64" t="str">
        <f t="shared" si="190"/>
        <v>-</v>
      </c>
    </row>
    <row r="748" spans="1:6" ht="24" x14ac:dyDescent="0.2">
      <c r="A748" s="61">
        <v>34273</v>
      </c>
      <c r="B748" s="95" t="s">
        <v>1483</v>
      </c>
      <c r="C748" s="62" t="s">
        <v>1484</v>
      </c>
      <c r="D748" s="292"/>
      <c r="E748" s="292"/>
      <c r="F748" s="64" t="str">
        <f t="shared" si="190"/>
        <v>-</v>
      </c>
    </row>
    <row r="749" spans="1:6" ht="12.75" customHeight="1" x14ac:dyDescent="0.2">
      <c r="A749" s="61">
        <v>34274</v>
      </c>
      <c r="B749" s="95" t="s">
        <v>1485</v>
      </c>
      <c r="C749" s="62" t="s">
        <v>1486</v>
      </c>
      <c r="D749" s="292"/>
      <c r="E749" s="292"/>
      <c r="F749" s="64" t="str">
        <f t="shared" si="190"/>
        <v>-</v>
      </c>
    </row>
    <row r="750" spans="1:6" ht="12.75" customHeight="1" x14ac:dyDescent="0.2">
      <c r="A750" s="61">
        <v>34275</v>
      </c>
      <c r="B750" s="95" t="s">
        <v>1487</v>
      </c>
      <c r="C750" s="62" t="s">
        <v>1488</v>
      </c>
      <c r="D750" s="292"/>
      <c r="E750" s="292"/>
      <c r="F750" s="64" t="str">
        <f t="shared" si="190"/>
        <v>-</v>
      </c>
    </row>
    <row r="751" spans="1:6" ht="12.75" customHeight="1" x14ac:dyDescent="0.2">
      <c r="A751" s="61">
        <v>34281</v>
      </c>
      <c r="B751" s="95" t="s">
        <v>1489</v>
      </c>
      <c r="C751" s="62" t="s">
        <v>1490</v>
      </c>
      <c r="D751" s="292"/>
      <c r="E751" s="292"/>
      <c r="F751" s="64" t="str">
        <f t="shared" si="190"/>
        <v>-</v>
      </c>
    </row>
    <row r="752" spans="1:6" ht="12.75" customHeight="1" x14ac:dyDescent="0.2">
      <c r="A752" s="61">
        <v>34282</v>
      </c>
      <c r="B752" s="95" t="s">
        <v>1491</v>
      </c>
      <c r="C752" s="62" t="s">
        <v>1492</v>
      </c>
      <c r="D752" s="292"/>
      <c r="E752" s="292"/>
      <c r="F752" s="64" t="str">
        <f t="shared" si="190"/>
        <v>-</v>
      </c>
    </row>
    <row r="753" spans="1:6" ht="12.75" customHeight="1" x14ac:dyDescent="0.2">
      <c r="A753" s="61">
        <v>34283</v>
      </c>
      <c r="B753" s="95" t="s">
        <v>1493</v>
      </c>
      <c r="C753" s="62" t="s">
        <v>1494</v>
      </c>
      <c r="D753" s="292"/>
      <c r="E753" s="292"/>
      <c r="F753" s="64" t="str">
        <f t="shared" si="190"/>
        <v>-</v>
      </c>
    </row>
    <row r="754" spans="1:6" ht="12.75" customHeight="1" x14ac:dyDescent="0.2">
      <c r="A754" s="61">
        <v>34284</v>
      </c>
      <c r="B754" s="95" t="s">
        <v>1495</v>
      </c>
      <c r="C754" s="62" t="s">
        <v>1496</v>
      </c>
      <c r="D754" s="292"/>
      <c r="E754" s="292"/>
      <c r="F754" s="64" t="str">
        <f t="shared" si="190"/>
        <v>-</v>
      </c>
    </row>
    <row r="755" spans="1:6" ht="12.75" customHeight="1" x14ac:dyDescent="0.2">
      <c r="A755" s="61">
        <v>34285</v>
      </c>
      <c r="B755" s="95" t="s">
        <v>1497</v>
      </c>
      <c r="C755" s="62" t="s">
        <v>1498</v>
      </c>
      <c r="D755" s="292"/>
      <c r="E755" s="292"/>
      <c r="F755" s="64" t="str">
        <f t="shared" si="190"/>
        <v>-</v>
      </c>
    </row>
    <row r="756" spans="1:6" ht="24" x14ac:dyDescent="0.2">
      <c r="A756" s="61">
        <v>34286</v>
      </c>
      <c r="B756" s="237" t="s">
        <v>1499</v>
      </c>
      <c r="C756" s="62" t="s">
        <v>1500</v>
      </c>
      <c r="D756" s="292"/>
      <c r="E756" s="292"/>
      <c r="F756" s="64" t="str">
        <f t="shared" si="190"/>
        <v>-</v>
      </c>
    </row>
    <row r="757" spans="1:6" ht="24" x14ac:dyDescent="0.2">
      <c r="A757" s="61">
        <v>34287</v>
      </c>
      <c r="B757" s="95" t="s">
        <v>1501</v>
      </c>
      <c r="C757" s="62" t="s">
        <v>1502</v>
      </c>
      <c r="D757" s="292"/>
      <c r="E757" s="292"/>
      <c r="F757" s="64" t="str">
        <f t="shared" si="190"/>
        <v>-</v>
      </c>
    </row>
    <row r="758" spans="1:6" ht="12.75" customHeight="1" x14ac:dyDescent="0.2">
      <c r="A758" s="61">
        <v>34341</v>
      </c>
      <c r="B758" s="95" t="s">
        <v>1503</v>
      </c>
      <c r="C758" s="62" t="s">
        <v>1504</v>
      </c>
      <c r="D758" s="292"/>
      <c r="E758" s="292"/>
      <c r="F758" s="64" t="str">
        <f t="shared" si="190"/>
        <v>-</v>
      </c>
    </row>
    <row r="759" spans="1:6" ht="12.75" customHeight="1" x14ac:dyDescent="0.2">
      <c r="A759" s="61">
        <v>35231</v>
      </c>
      <c r="B759" s="95" t="s">
        <v>1505</v>
      </c>
      <c r="C759" s="62" t="s">
        <v>1506</v>
      </c>
      <c r="D759" s="292"/>
      <c r="E759" s="292"/>
      <c r="F759" s="64" t="str">
        <f t="shared" si="190"/>
        <v>-</v>
      </c>
    </row>
    <row r="760" spans="1:6" ht="12.75" customHeight="1" x14ac:dyDescent="0.2">
      <c r="A760" s="61">
        <v>35232</v>
      </c>
      <c r="B760" s="95" t="s">
        <v>1507</v>
      </c>
      <c r="C760" s="62" t="s">
        <v>1508</v>
      </c>
      <c r="D760" s="292"/>
      <c r="E760" s="292"/>
      <c r="F760" s="64" t="str">
        <f t="shared" si="190"/>
        <v>-</v>
      </c>
    </row>
    <row r="761" spans="1:6" ht="12.75" customHeight="1" x14ac:dyDescent="0.2">
      <c r="A761" s="61">
        <v>36313</v>
      </c>
      <c r="B761" s="95" t="s">
        <v>1509</v>
      </c>
      <c r="C761" s="62" t="s">
        <v>1510</v>
      </c>
      <c r="D761" s="292"/>
      <c r="E761" s="292"/>
      <c r="F761" s="64" t="str">
        <f t="shared" si="190"/>
        <v>-</v>
      </c>
    </row>
    <row r="762" spans="1:6" ht="12.75" customHeight="1" x14ac:dyDescent="0.2">
      <c r="A762" s="61">
        <v>36314</v>
      </c>
      <c r="B762" s="95" t="s">
        <v>1511</v>
      </c>
      <c r="C762" s="62" t="s">
        <v>1512</v>
      </c>
      <c r="D762" s="292"/>
      <c r="E762" s="292"/>
      <c r="F762" s="64" t="str">
        <f t="shared" si="190"/>
        <v>-</v>
      </c>
    </row>
    <row r="763" spans="1:6" ht="12.75" customHeight="1" x14ac:dyDescent="0.2">
      <c r="A763" s="61">
        <v>36315</v>
      </c>
      <c r="B763" s="95" t="s">
        <v>1513</v>
      </c>
      <c r="C763" s="62" t="s">
        <v>1514</v>
      </c>
      <c r="D763" s="292"/>
      <c r="E763" s="292"/>
      <c r="F763" s="64" t="str">
        <f t="shared" si="190"/>
        <v>-</v>
      </c>
    </row>
    <row r="764" spans="1:6" ht="12.75" customHeight="1" x14ac:dyDescent="0.2">
      <c r="A764" s="61">
        <v>36316</v>
      </c>
      <c r="B764" s="95" t="s">
        <v>1515</v>
      </c>
      <c r="C764" s="62" t="s">
        <v>1516</v>
      </c>
      <c r="D764" s="292"/>
      <c r="E764" s="292"/>
      <c r="F764" s="64" t="str">
        <f t="shared" si="190"/>
        <v>-</v>
      </c>
    </row>
    <row r="765" spans="1:6" ht="12.75" customHeight="1" x14ac:dyDescent="0.2">
      <c r="A765" s="61">
        <v>36317</v>
      </c>
      <c r="B765" s="95" t="s">
        <v>1517</v>
      </c>
      <c r="C765" s="62" t="s">
        <v>1518</v>
      </c>
      <c r="D765" s="292"/>
      <c r="E765" s="292"/>
      <c r="F765" s="64" t="str">
        <f t="shared" si="190"/>
        <v>-</v>
      </c>
    </row>
    <row r="766" spans="1:6" ht="12.75" customHeight="1" x14ac:dyDescent="0.2">
      <c r="A766" s="61">
        <v>36318</v>
      </c>
      <c r="B766" s="95" t="s">
        <v>1519</v>
      </c>
      <c r="C766" s="62" t="s">
        <v>1520</v>
      </c>
      <c r="D766" s="292"/>
      <c r="E766" s="292"/>
      <c r="F766" s="64" t="str">
        <f t="shared" si="190"/>
        <v>-</v>
      </c>
    </row>
    <row r="767" spans="1:6" ht="24" x14ac:dyDescent="0.2">
      <c r="A767" s="61">
        <v>36319</v>
      </c>
      <c r="B767" s="237" t="s">
        <v>1521</v>
      </c>
      <c r="C767" s="62" t="s">
        <v>1522</v>
      </c>
      <c r="D767" s="292"/>
      <c r="E767" s="292"/>
      <c r="F767" s="64" t="str">
        <f t="shared" si="190"/>
        <v>-</v>
      </c>
    </row>
    <row r="768" spans="1:6" ht="12.75" customHeight="1" x14ac:dyDescent="0.2">
      <c r="A768" s="61">
        <v>36323</v>
      </c>
      <c r="B768" s="95" t="s">
        <v>1523</v>
      </c>
      <c r="C768" s="62" t="s">
        <v>1524</v>
      </c>
      <c r="D768" s="292"/>
      <c r="E768" s="292"/>
      <c r="F768" s="64" t="str">
        <f t="shared" si="190"/>
        <v>-</v>
      </c>
    </row>
    <row r="769" spans="1:6" ht="12.75" customHeight="1" x14ac:dyDescent="0.2">
      <c r="A769" s="61">
        <v>36324</v>
      </c>
      <c r="B769" s="95" t="s">
        <v>1525</v>
      </c>
      <c r="C769" s="62" t="s">
        <v>1526</v>
      </c>
      <c r="D769" s="292"/>
      <c r="E769" s="292"/>
      <c r="F769" s="64" t="str">
        <f t="shared" si="190"/>
        <v>-</v>
      </c>
    </row>
    <row r="770" spans="1:6" ht="12.75" customHeight="1" x14ac:dyDescent="0.2">
      <c r="A770" s="61">
        <v>36325</v>
      </c>
      <c r="B770" s="95" t="s">
        <v>1527</v>
      </c>
      <c r="C770" s="62" t="s">
        <v>1528</v>
      </c>
      <c r="D770" s="292"/>
      <c r="E770" s="292"/>
      <c r="F770" s="64" t="str">
        <f t="shared" si="190"/>
        <v>-</v>
      </c>
    </row>
    <row r="771" spans="1:6" ht="12.75" customHeight="1" x14ac:dyDescent="0.2">
      <c r="A771" s="61">
        <v>36326</v>
      </c>
      <c r="B771" s="95" t="s">
        <v>1529</v>
      </c>
      <c r="C771" s="62" t="s">
        <v>1530</v>
      </c>
      <c r="D771" s="292"/>
      <c r="E771" s="292"/>
      <c r="F771" s="64" t="str">
        <f t="shared" si="190"/>
        <v>-</v>
      </c>
    </row>
    <row r="772" spans="1:6" ht="12.75" customHeight="1" x14ac:dyDescent="0.2">
      <c r="A772" s="61">
        <v>36327</v>
      </c>
      <c r="B772" s="95" t="s">
        <v>1531</v>
      </c>
      <c r="C772" s="62" t="s">
        <v>1532</v>
      </c>
      <c r="D772" s="292"/>
      <c r="E772" s="292"/>
      <c r="F772" s="64" t="str">
        <f t="shared" si="190"/>
        <v>-</v>
      </c>
    </row>
    <row r="773" spans="1:6" ht="24" x14ac:dyDescent="0.2">
      <c r="A773" s="61">
        <v>36328</v>
      </c>
      <c r="B773" s="95" t="s">
        <v>1533</v>
      </c>
      <c r="C773" s="62" t="s">
        <v>1534</v>
      </c>
      <c r="D773" s="292"/>
      <c r="E773" s="292"/>
      <c r="F773" s="64" t="str">
        <f t="shared" si="190"/>
        <v>-</v>
      </c>
    </row>
    <row r="774" spans="1:6" ht="24" x14ac:dyDescent="0.2">
      <c r="A774" s="61">
        <v>36329</v>
      </c>
      <c r="B774" s="237" t="s">
        <v>1535</v>
      </c>
      <c r="C774" s="62" t="s">
        <v>1536</v>
      </c>
      <c r="D774" s="292"/>
      <c r="E774" s="292"/>
      <c r="F774" s="64" t="str">
        <f t="shared" si="190"/>
        <v>-</v>
      </c>
    </row>
    <row r="775" spans="1:6" ht="12.75" customHeight="1" x14ac:dyDescent="0.2">
      <c r="A775" s="65" t="s">
        <v>1537</v>
      </c>
      <c r="B775" s="282" t="s">
        <v>1538</v>
      </c>
      <c r="C775" s="66" t="s">
        <v>1537</v>
      </c>
      <c r="D775" s="292"/>
      <c r="E775" s="292"/>
      <c r="F775" s="64" t="str">
        <f t="shared" si="190"/>
        <v>-</v>
      </c>
    </row>
    <row r="776" spans="1:6" ht="12.75" customHeight="1" x14ac:dyDescent="0.2">
      <c r="A776" s="65" t="s">
        <v>1539</v>
      </c>
      <c r="B776" s="282" t="s">
        <v>1540</v>
      </c>
      <c r="C776" s="66" t="s">
        <v>1539</v>
      </c>
      <c r="D776" s="292"/>
      <c r="E776" s="292"/>
      <c r="F776" s="64" t="str">
        <f t="shared" si="190"/>
        <v>-</v>
      </c>
    </row>
    <row r="777" spans="1:6" ht="12.75" customHeight="1" x14ac:dyDescent="0.2">
      <c r="A777" s="65" t="s">
        <v>1541</v>
      </c>
      <c r="B777" s="282" t="s">
        <v>1542</v>
      </c>
      <c r="C777" s="66" t="s">
        <v>1541</v>
      </c>
      <c r="D777" s="292"/>
      <c r="E777" s="292"/>
      <c r="F777" s="64" t="str">
        <f t="shared" si="190"/>
        <v>-</v>
      </c>
    </row>
    <row r="778" spans="1:6" ht="12.75" customHeight="1" x14ac:dyDescent="0.2">
      <c r="A778" s="65" t="s">
        <v>1543</v>
      </c>
      <c r="B778" s="282" t="s">
        <v>1544</v>
      </c>
      <c r="C778" s="66" t="s">
        <v>1543</v>
      </c>
      <c r="D778" s="292"/>
      <c r="E778" s="292"/>
      <c r="F778" s="64" t="str">
        <f t="shared" si="190"/>
        <v>-</v>
      </c>
    </row>
    <row r="779" spans="1:6" ht="24" x14ac:dyDescent="0.2">
      <c r="A779" s="65" t="s">
        <v>1545</v>
      </c>
      <c r="B779" s="282" t="s">
        <v>1546</v>
      </c>
      <c r="C779" s="66" t="s">
        <v>1545</v>
      </c>
      <c r="D779" s="292"/>
      <c r="E779" s="292"/>
      <c r="F779" s="64" t="str">
        <f t="shared" si="190"/>
        <v>-</v>
      </c>
    </row>
    <row r="780" spans="1:6" ht="24" x14ac:dyDescent="0.2">
      <c r="A780" s="65" t="s">
        <v>1547</v>
      </c>
      <c r="B780" s="282" t="s">
        <v>1548</v>
      </c>
      <c r="C780" s="66" t="s">
        <v>1547</v>
      </c>
      <c r="D780" s="292"/>
      <c r="E780" s="292"/>
      <c r="F780" s="64" t="str">
        <f t="shared" si="190"/>
        <v>-</v>
      </c>
    </row>
    <row r="781" spans="1:6" ht="12.75" customHeight="1" x14ac:dyDescent="0.2">
      <c r="A781" s="65" t="s">
        <v>1549</v>
      </c>
      <c r="B781" s="282" t="s">
        <v>1550</v>
      </c>
      <c r="C781" s="66" t="s">
        <v>1549</v>
      </c>
      <c r="D781" s="292"/>
      <c r="E781" s="292"/>
      <c r="F781" s="64" t="str">
        <f t="shared" si="190"/>
        <v>-</v>
      </c>
    </row>
    <row r="782" spans="1:6" ht="24" x14ac:dyDescent="0.2">
      <c r="A782" s="65" t="s">
        <v>1551</v>
      </c>
      <c r="B782" s="282" t="s">
        <v>1552</v>
      </c>
      <c r="C782" s="66" t="s">
        <v>1551</v>
      </c>
      <c r="D782" s="292"/>
      <c r="E782" s="292"/>
      <c r="F782" s="64" t="str">
        <f t="shared" si="190"/>
        <v>-</v>
      </c>
    </row>
    <row r="783" spans="1:6" ht="12.75" customHeight="1" x14ac:dyDescent="0.2">
      <c r="A783" s="65" t="s">
        <v>1553</v>
      </c>
      <c r="B783" s="282" t="s">
        <v>1554</v>
      </c>
      <c r="C783" s="66" t="s">
        <v>1553</v>
      </c>
      <c r="D783" s="292"/>
      <c r="E783" s="292"/>
      <c r="F783" s="64" t="str">
        <f t="shared" si="190"/>
        <v>-</v>
      </c>
    </row>
    <row r="784" spans="1:6" ht="12.75" customHeight="1" x14ac:dyDescent="0.2">
      <c r="A784" s="65" t="s">
        <v>1555</v>
      </c>
      <c r="B784" s="282" t="s">
        <v>1556</v>
      </c>
      <c r="C784" s="66" t="s">
        <v>1555</v>
      </c>
      <c r="D784" s="292"/>
      <c r="E784" s="292"/>
      <c r="F784" s="64" t="str">
        <f t="shared" si="190"/>
        <v>-</v>
      </c>
    </row>
    <row r="785" spans="1:6" ht="24" x14ac:dyDescent="0.2">
      <c r="A785" s="65" t="s">
        <v>1557</v>
      </c>
      <c r="B785" s="282" t="s">
        <v>1558</v>
      </c>
      <c r="C785" s="66" t="s">
        <v>1557</v>
      </c>
      <c r="D785" s="292"/>
      <c r="E785" s="292"/>
      <c r="F785" s="64" t="str">
        <f t="shared" si="190"/>
        <v>-</v>
      </c>
    </row>
    <row r="786" spans="1:6" ht="24" x14ac:dyDescent="0.2">
      <c r="A786" s="65" t="s">
        <v>1559</v>
      </c>
      <c r="B786" s="282" t="s">
        <v>1560</v>
      </c>
      <c r="C786" s="66" t="s">
        <v>1559</v>
      </c>
      <c r="D786" s="292"/>
      <c r="E786" s="292"/>
      <c r="F786" s="64" t="str">
        <f t="shared" si="190"/>
        <v>-</v>
      </c>
    </row>
    <row r="787" spans="1:6" ht="24" x14ac:dyDescent="0.2">
      <c r="A787" s="65" t="s">
        <v>1561</v>
      </c>
      <c r="B787" s="282" t="s">
        <v>1562</v>
      </c>
      <c r="C787" s="66" t="s">
        <v>1561</v>
      </c>
      <c r="D787" s="292"/>
      <c r="E787" s="292"/>
      <c r="F787" s="64" t="str">
        <f t="shared" si="190"/>
        <v>-</v>
      </c>
    </row>
    <row r="788" spans="1:6" ht="24" x14ac:dyDescent="0.2">
      <c r="A788" s="65" t="s">
        <v>1563</v>
      </c>
      <c r="B788" s="282" t="s">
        <v>1564</v>
      </c>
      <c r="C788" s="66" t="s">
        <v>1563</v>
      </c>
      <c r="D788" s="292"/>
      <c r="E788" s="292"/>
      <c r="F788" s="64" t="str">
        <f t="shared" si="190"/>
        <v>-</v>
      </c>
    </row>
    <row r="789" spans="1:6" ht="24" x14ac:dyDescent="0.2">
      <c r="A789" s="65" t="s">
        <v>1565</v>
      </c>
      <c r="B789" s="282" t="s">
        <v>1566</v>
      </c>
      <c r="C789" s="66" t="s">
        <v>1565</v>
      </c>
      <c r="D789" s="292"/>
      <c r="E789" s="292"/>
      <c r="F789" s="64" t="str">
        <f t="shared" si="190"/>
        <v>-</v>
      </c>
    </row>
    <row r="790" spans="1:6" ht="24" x14ac:dyDescent="0.2">
      <c r="A790" s="61" t="s">
        <v>1567</v>
      </c>
      <c r="B790" s="95" t="s">
        <v>1568</v>
      </c>
      <c r="C790" s="62" t="s">
        <v>1567</v>
      </c>
      <c r="D790" s="292"/>
      <c r="E790" s="292"/>
      <c r="F790" s="64" t="str">
        <f t="shared" si="190"/>
        <v>-</v>
      </c>
    </row>
    <row r="791" spans="1:6" ht="24" x14ac:dyDescent="0.2">
      <c r="A791" s="61" t="s">
        <v>1569</v>
      </c>
      <c r="B791" s="95" t="s">
        <v>1570</v>
      </c>
      <c r="C791" s="62" t="s">
        <v>1569</v>
      </c>
      <c r="D791" s="292"/>
      <c r="E791" s="292"/>
      <c r="F791" s="64" t="str">
        <f t="shared" si="190"/>
        <v>-</v>
      </c>
    </row>
    <row r="792" spans="1:6" ht="24" x14ac:dyDescent="0.2">
      <c r="A792" s="61" t="s">
        <v>1571</v>
      </c>
      <c r="B792" s="95" t="s">
        <v>1572</v>
      </c>
      <c r="C792" s="62" t="s">
        <v>1571</v>
      </c>
      <c r="D792" s="292"/>
      <c r="E792" s="292"/>
      <c r="F792" s="64" t="str">
        <f t="shared" si="190"/>
        <v>-</v>
      </c>
    </row>
    <row r="793" spans="1:6" ht="24" x14ac:dyDescent="0.2">
      <c r="A793" s="61" t="s">
        <v>1573</v>
      </c>
      <c r="B793" s="95" t="s">
        <v>1574</v>
      </c>
      <c r="C793" s="62" t="s">
        <v>1573</v>
      </c>
      <c r="D793" s="292"/>
      <c r="E793" s="292"/>
      <c r="F793" s="64" t="str">
        <f t="shared" si="190"/>
        <v>-</v>
      </c>
    </row>
    <row r="794" spans="1:6" ht="12.75" customHeight="1" x14ac:dyDescent="0.2">
      <c r="A794" s="61" t="s">
        <v>1575</v>
      </c>
      <c r="B794" s="95" t="s">
        <v>1576</v>
      </c>
      <c r="C794" s="62" t="s">
        <v>1575</v>
      </c>
      <c r="D794" s="292"/>
      <c r="E794" s="292"/>
      <c r="F794" s="64" t="str">
        <f t="shared" si="190"/>
        <v>-</v>
      </c>
    </row>
    <row r="795" spans="1:6" ht="12.75" customHeight="1" x14ac:dyDescent="0.2">
      <c r="A795" s="61" t="s">
        <v>1577</v>
      </c>
      <c r="B795" s="95" t="s">
        <v>1578</v>
      </c>
      <c r="C795" s="62" t="s">
        <v>1577</v>
      </c>
      <c r="D795" s="292"/>
      <c r="E795" s="292"/>
      <c r="F795" s="64" t="str">
        <f t="shared" si="190"/>
        <v>-</v>
      </c>
    </row>
    <row r="796" spans="1:6" ht="12.75" customHeight="1" x14ac:dyDescent="0.2">
      <c r="A796" s="61" t="s">
        <v>1579</v>
      </c>
      <c r="B796" s="95" t="s">
        <v>1580</v>
      </c>
      <c r="C796" s="62" t="s">
        <v>1579</v>
      </c>
      <c r="D796" s="292"/>
      <c r="E796" s="292"/>
      <c r="F796" s="64" t="str">
        <f t="shared" si="190"/>
        <v>-</v>
      </c>
    </row>
    <row r="797" spans="1:6" ht="24" x14ac:dyDescent="0.2">
      <c r="A797" s="61" t="s">
        <v>1581</v>
      </c>
      <c r="B797" s="95" t="s">
        <v>1582</v>
      </c>
      <c r="C797" s="62" t="s">
        <v>1581</v>
      </c>
      <c r="D797" s="292"/>
      <c r="E797" s="292"/>
      <c r="F797" s="64" t="str">
        <f t="shared" si="190"/>
        <v>-</v>
      </c>
    </row>
    <row r="798" spans="1:6" ht="24" x14ac:dyDescent="0.2">
      <c r="A798" s="61" t="s">
        <v>1583</v>
      </c>
      <c r="B798" s="95" t="s">
        <v>1584</v>
      </c>
      <c r="C798" s="62" t="s">
        <v>1583</v>
      </c>
      <c r="D798" s="292"/>
      <c r="E798" s="292"/>
      <c r="F798" s="64" t="str">
        <f t="shared" si="190"/>
        <v>-</v>
      </c>
    </row>
    <row r="799" spans="1:6" ht="24" x14ac:dyDescent="0.2">
      <c r="A799" s="61" t="s">
        <v>1585</v>
      </c>
      <c r="B799" s="95" t="s">
        <v>1586</v>
      </c>
      <c r="C799" s="62" t="s">
        <v>1585</v>
      </c>
      <c r="D799" s="292"/>
      <c r="E799" s="292"/>
      <c r="F799" s="64" t="str">
        <f t="shared" si="190"/>
        <v>-</v>
      </c>
    </row>
    <row r="800" spans="1:6" ht="24" x14ac:dyDescent="0.2">
      <c r="A800" s="61" t="s">
        <v>1587</v>
      </c>
      <c r="B800" s="95" t="s">
        <v>1588</v>
      </c>
      <c r="C800" s="62" t="s">
        <v>1587</v>
      </c>
      <c r="D800" s="292"/>
      <c r="E800" s="292"/>
      <c r="F800" s="64" t="str">
        <f t="shared" si="190"/>
        <v>-</v>
      </c>
    </row>
    <row r="801" spans="1:6" ht="24" x14ac:dyDescent="0.2">
      <c r="A801" s="61" t="s">
        <v>1589</v>
      </c>
      <c r="B801" s="95" t="s">
        <v>1590</v>
      </c>
      <c r="C801" s="62" t="s">
        <v>1589</v>
      </c>
      <c r="D801" s="292"/>
      <c r="E801" s="292"/>
      <c r="F801" s="64" t="str">
        <f t="shared" si="190"/>
        <v>-</v>
      </c>
    </row>
    <row r="802" spans="1:6" ht="24" x14ac:dyDescent="0.2">
      <c r="A802" s="61" t="s">
        <v>1591</v>
      </c>
      <c r="B802" s="95" t="s">
        <v>1592</v>
      </c>
      <c r="C802" s="62" t="s">
        <v>1591</v>
      </c>
      <c r="D802" s="292"/>
      <c r="E802" s="292"/>
      <c r="F802" s="64" t="str">
        <f t="shared" si="190"/>
        <v>-</v>
      </c>
    </row>
    <row r="803" spans="1:6" ht="24" x14ac:dyDescent="0.2">
      <c r="A803" s="61" t="s">
        <v>1593</v>
      </c>
      <c r="B803" s="95" t="s">
        <v>1594</v>
      </c>
      <c r="C803" s="62" t="s">
        <v>1593</v>
      </c>
      <c r="D803" s="292"/>
      <c r="E803" s="292"/>
      <c r="F803" s="64" t="str">
        <f t="shared" si="190"/>
        <v>-</v>
      </c>
    </row>
    <row r="804" spans="1:6" ht="12.75" customHeight="1" x14ac:dyDescent="0.2">
      <c r="A804" s="61" t="s">
        <v>1595</v>
      </c>
      <c r="B804" s="95" t="s">
        <v>1596</v>
      </c>
      <c r="C804" s="62" t="s">
        <v>1595</v>
      </c>
      <c r="D804" s="292"/>
      <c r="E804" s="292"/>
      <c r="F804" s="64" t="str">
        <f t="shared" si="190"/>
        <v>-</v>
      </c>
    </row>
    <row r="805" spans="1:6" ht="12.75" customHeight="1" x14ac:dyDescent="0.2">
      <c r="A805" s="61" t="s">
        <v>1597</v>
      </c>
      <c r="B805" s="95" t="s">
        <v>1598</v>
      </c>
      <c r="C805" s="62" t="s">
        <v>1597</v>
      </c>
      <c r="D805" s="292"/>
      <c r="E805" s="292"/>
      <c r="F805" s="64" t="str">
        <f t="shared" si="190"/>
        <v>-</v>
      </c>
    </row>
    <row r="806" spans="1:6" ht="24" x14ac:dyDescent="0.2">
      <c r="A806" s="61" t="s">
        <v>1599</v>
      </c>
      <c r="B806" s="95" t="s">
        <v>1600</v>
      </c>
      <c r="C806" s="62" t="s">
        <v>1599</v>
      </c>
      <c r="D806" s="292"/>
      <c r="E806" s="292"/>
      <c r="F806" s="64" t="str">
        <f t="shared" si="190"/>
        <v>-</v>
      </c>
    </row>
    <row r="807" spans="1:6" ht="24" x14ac:dyDescent="0.2">
      <c r="A807" s="61" t="s">
        <v>1601</v>
      </c>
      <c r="B807" s="95" t="s">
        <v>1602</v>
      </c>
      <c r="C807" s="62" t="s">
        <v>1601</v>
      </c>
      <c r="D807" s="292"/>
      <c r="E807" s="292"/>
      <c r="F807" s="64" t="str">
        <f t="shared" si="190"/>
        <v>-</v>
      </c>
    </row>
    <row r="808" spans="1:6" ht="12.75" customHeight="1" x14ac:dyDescent="0.2">
      <c r="A808" s="61" t="s">
        <v>1603</v>
      </c>
      <c r="B808" s="95" t="s">
        <v>1604</v>
      </c>
      <c r="C808" s="62" t="s">
        <v>1603</v>
      </c>
      <c r="D808" s="292"/>
      <c r="E808" s="292"/>
      <c r="F808" s="64" t="str">
        <f t="shared" si="190"/>
        <v>-</v>
      </c>
    </row>
    <row r="809" spans="1:6" ht="12.75" customHeight="1" x14ac:dyDescent="0.2">
      <c r="A809" s="61" t="s">
        <v>1605</v>
      </c>
      <c r="B809" s="95" t="s">
        <v>1606</v>
      </c>
      <c r="C809" s="62" t="s">
        <v>1605</v>
      </c>
      <c r="D809" s="292"/>
      <c r="E809" s="292"/>
      <c r="F809" s="64" t="str">
        <f t="shared" si="190"/>
        <v>-</v>
      </c>
    </row>
    <row r="810" spans="1:6" ht="12.75" customHeight="1" x14ac:dyDescent="0.2">
      <c r="A810" s="61" t="s">
        <v>1607</v>
      </c>
      <c r="B810" s="95" t="s">
        <v>1608</v>
      </c>
      <c r="C810" s="62" t="s">
        <v>1607</v>
      </c>
      <c r="D810" s="292"/>
      <c r="E810" s="292"/>
      <c r="F810" s="64" t="str">
        <f t="shared" si="190"/>
        <v>-</v>
      </c>
    </row>
    <row r="811" spans="1:6" ht="12.75" customHeight="1" x14ac:dyDescent="0.2">
      <c r="A811" s="61" t="s">
        <v>1609</v>
      </c>
      <c r="B811" s="95" t="s">
        <v>1610</v>
      </c>
      <c r="C811" s="62" t="s">
        <v>1609</v>
      </c>
      <c r="D811" s="292"/>
      <c r="E811" s="292"/>
      <c r="F811" s="64" t="str">
        <f t="shared" si="190"/>
        <v>-</v>
      </c>
    </row>
    <row r="812" spans="1:6" ht="12.75" customHeight="1" x14ac:dyDescent="0.2">
      <c r="A812" s="61" t="s">
        <v>1611</v>
      </c>
      <c r="B812" s="95" t="s">
        <v>1612</v>
      </c>
      <c r="C812" s="62" t="s">
        <v>1611</v>
      </c>
      <c r="D812" s="292"/>
      <c r="E812" s="292"/>
      <c r="F812" s="64" t="str">
        <f t="shared" si="190"/>
        <v>-</v>
      </c>
    </row>
    <row r="813" spans="1:6" ht="12.75" customHeight="1" x14ac:dyDescent="0.2">
      <c r="A813" s="61" t="s">
        <v>1613</v>
      </c>
      <c r="B813" s="95" t="s">
        <v>1614</v>
      </c>
      <c r="C813" s="62" t="s">
        <v>1613</v>
      </c>
      <c r="D813" s="292"/>
      <c r="E813" s="292"/>
      <c r="F813" s="64" t="str">
        <f t="shared" si="190"/>
        <v>-</v>
      </c>
    </row>
    <row r="814" spans="1:6" ht="12.75" customHeight="1" x14ac:dyDescent="0.2">
      <c r="A814" s="61" t="s">
        <v>1615</v>
      </c>
      <c r="B814" s="95" t="s">
        <v>1616</v>
      </c>
      <c r="C814" s="62" t="s">
        <v>1615</v>
      </c>
      <c r="D814" s="292"/>
      <c r="E814" s="292"/>
      <c r="F814" s="64" t="str">
        <f t="shared" si="190"/>
        <v>-</v>
      </c>
    </row>
    <row r="815" spans="1:6" ht="12.75" customHeight="1" x14ac:dyDescent="0.2">
      <c r="A815" s="61" t="s">
        <v>1617</v>
      </c>
      <c r="B815" s="95" t="s">
        <v>1618</v>
      </c>
      <c r="C815" s="62" t="s">
        <v>1617</v>
      </c>
      <c r="D815" s="292"/>
      <c r="E815" s="292"/>
      <c r="F815" s="64" t="str">
        <f t="shared" si="190"/>
        <v>-</v>
      </c>
    </row>
    <row r="816" spans="1:6" ht="12.75" customHeight="1" x14ac:dyDescent="0.2">
      <c r="A816" s="61" t="s">
        <v>1619</v>
      </c>
      <c r="B816" s="95" t="s">
        <v>1620</v>
      </c>
      <c r="C816" s="62" t="s">
        <v>1619</v>
      </c>
      <c r="D816" s="292"/>
      <c r="E816" s="292"/>
      <c r="F816" s="64" t="str">
        <f t="shared" si="190"/>
        <v>-</v>
      </c>
    </row>
    <row r="817" spans="1:6" ht="12.75" customHeight="1" x14ac:dyDescent="0.2">
      <c r="A817" s="61" t="s">
        <v>1621</v>
      </c>
      <c r="B817" s="95" t="s">
        <v>1622</v>
      </c>
      <c r="C817" s="62" t="s">
        <v>1621</v>
      </c>
      <c r="D817" s="292"/>
      <c r="E817" s="292"/>
      <c r="F817" s="64" t="str">
        <f t="shared" si="190"/>
        <v>-</v>
      </c>
    </row>
    <row r="818" spans="1:6" ht="12.75" customHeight="1" x14ac:dyDescent="0.2">
      <c r="A818" s="61" t="s">
        <v>1623</v>
      </c>
      <c r="B818" s="95" t="s">
        <v>1624</v>
      </c>
      <c r="C818" s="62" t="s">
        <v>1623</v>
      </c>
      <c r="D818" s="292"/>
      <c r="E818" s="292"/>
      <c r="F818" s="64" t="str">
        <f t="shared" si="190"/>
        <v>-</v>
      </c>
    </row>
    <row r="819" spans="1:6" ht="12.75" customHeight="1" x14ac:dyDescent="0.2">
      <c r="A819" s="61">
        <v>37215</v>
      </c>
      <c r="B819" s="95" t="s">
        <v>1625</v>
      </c>
      <c r="C819" s="62" t="s">
        <v>1626</v>
      </c>
      <c r="D819" s="292"/>
      <c r="E819" s="292"/>
      <c r="F819" s="64" t="str">
        <f t="shared" si="190"/>
        <v>-</v>
      </c>
    </row>
    <row r="820" spans="1:6" ht="24" x14ac:dyDescent="0.2">
      <c r="A820" s="61">
        <v>37216</v>
      </c>
      <c r="B820" s="237" t="s">
        <v>1627</v>
      </c>
      <c r="C820" s="62" t="s">
        <v>1628</v>
      </c>
      <c r="D820" s="292"/>
      <c r="E820" s="292"/>
      <c r="F820" s="64" t="str">
        <f t="shared" si="190"/>
        <v>-</v>
      </c>
    </row>
    <row r="821" spans="1:6" ht="12.75" customHeight="1" x14ac:dyDescent="0.2">
      <c r="A821" s="61">
        <v>37217</v>
      </c>
      <c r="B821" s="95" t="s">
        <v>1629</v>
      </c>
      <c r="C821" s="62" t="s">
        <v>1630</v>
      </c>
      <c r="D821" s="292"/>
      <c r="E821" s="292"/>
      <c r="F821" s="64" t="str">
        <f t="shared" si="190"/>
        <v>-</v>
      </c>
    </row>
    <row r="822" spans="1:6" ht="12.75" customHeight="1" x14ac:dyDescent="0.2">
      <c r="A822" s="61">
        <v>37218</v>
      </c>
      <c r="B822" s="95" t="s">
        <v>1631</v>
      </c>
      <c r="C822" s="62" t="s">
        <v>1632</v>
      </c>
      <c r="D822" s="292"/>
      <c r="E822" s="292"/>
      <c r="F822" s="64" t="str">
        <f t="shared" si="190"/>
        <v>-</v>
      </c>
    </row>
    <row r="823" spans="1:6" ht="12.75" customHeight="1" x14ac:dyDescent="0.2">
      <c r="A823" s="61">
        <v>37219</v>
      </c>
      <c r="B823" s="95" t="s">
        <v>1633</v>
      </c>
      <c r="C823" s="62" t="s">
        <v>1634</v>
      </c>
      <c r="D823" s="292"/>
      <c r="E823" s="292"/>
      <c r="F823" s="64" t="str">
        <f t="shared" si="190"/>
        <v>-</v>
      </c>
    </row>
    <row r="824" spans="1:6" ht="12.75" customHeight="1" x14ac:dyDescent="0.2">
      <c r="A824" s="61">
        <v>37221</v>
      </c>
      <c r="B824" s="95" t="s">
        <v>1635</v>
      </c>
      <c r="C824" s="62" t="s">
        <v>1636</v>
      </c>
      <c r="D824" s="292"/>
      <c r="E824" s="292"/>
      <c r="F824" s="64" t="str">
        <f t="shared" si="190"/>
        <v>-</v>
      </c>
    </row>
    <row r="825" spans="1:6" ht="12.75" customHeight="1" x14ac:dyDescent="0.2">
      <c r="A825" s="61" t="s">
        <v>1637</v>
      </c>
      <c r="B825" s="95" t="s">
        <v>1614</v>
      </c>
      <c r="C825" s="62" t="s">
        <v>1637</v>
      </c>
      <c r="D825" s="292"/>
      <c r="E825" s="292"/>
      <c r="F825" s="64" t="str">
        <f t="shared" si="190"/>
        <v>-</v>
      </c>
    </row>
    <row r="826" spans="1:6" ht="12.75" customHeight="1" x14ac:dyDescent="0.2">
      <c r="A826" s="61" t="s">
        <v>1638</v>
      </c>
      <c r="B826" s="95" t="s">
        <v>1639</v>
      </c>
      <c r="C826" s="62" t="s">
        <v>1638</v>
      </c>
      <c r="D826" s="292"/>
      <c r="E826" s="292"/>
      <c r="F826" s="64" t="str">
        <f t="shared" si="190"/>
        <v>-</v>
      </c>
    </row>
    <row r="827" spans="1:6" ht="12.75" customHeight="1" x14ac:dyDescent="0.2">
      <c r="A827" s="61" t="s">
        <v>1640</v>
      </c>
      <c r="B827" s="95" t="s">
        <v>1641</v>
      </c>
      <c r="C827" s="62" t="s">
        <v>1640</v>
      </c>
      <c r="D827" s="292"/>
      <c r="E827" s="292"/>
      <c r="F827" s="64" t="str">
        <f t="shared" si="190"/>
        <v>-</v>
      </c>
    </row>
    <row r="828" spans="1:6" ht="12.75" customHeight="1" x14ac:dyDescent="0.2">
      <c r="A828" s="61" t="s">
        <v>1642</v>
      </c>
      <c r="B828" s="95" t="s">
        <v>1643</v>
      </c>
      <c r="C828" s="62" t="s">
        <v>1642</v>
      </c>
      <c r="D828" s="292"/>
      <c r="E828" s="292"/>
      <c r="F828" s="64" t="str">
        <f t="shared" si="190"/>
        <v>-</v>
      </c>
    </row>
    <row r="829" spans="1:6" ht="12.75" customHeight="1" x14ac:dyDescent="0.2">
      <c r="A829" s="61">
        <v>38117</v>
      </c>
      <c r="B829" s="95" t="s">
        <v>1644</v>
      </c>
      <c r="C829" s="62" t="s">
        <v>1645</v>
      </c>
      <c r="D829" s="292"/>
      <c r="E829" s="292"/>
      <c r="F829" s="64" t="str">
        <f t="shared" si="190"/>
        <v>-</v>
      </c>
    </row>
    <row r="830" spans="1:6" ht="12.75" customHeight="1" x14ac:dyDescent="0.2">
      <c r="A830" s="61">
        <v>38612</v>
      </c>
      <c r="B830" s="95" t="s">
        <v>1646</v>
      </c>
      <c r="C830" s="62" t="s">
        <v>1647</v>
      </c>
      <c r="D830" s="292"/>
      <c r="E830" s="292"/>
      <c r="F830" s="64" t="str">
        <f t="shared" si="190"/>
        <v>-</v>
      </c>
    </row>
    <row r="831" spans="1:6" ht="12.75" customHeight="1" x14ac:dyDescent="0.2">
      <c r="A831" s="61">
        <v>38613</v>
      </c>
      <c r="B831" s="95" t="s">
        <v>1648</v>
      </c>
      <c r="C831" s="62" t="s">
        <v>1649</v>
      </c>
      <c r="D831" s="292"/>
      <c r="E831" s="292"/>
      <c r="F831" s="64" t="str">
        <f t="shared" si="190"/>
        <v>-</v>
      </c>
    </row>
    <row r="832" spans="1:6" ht="12.75" customHeight="1" x14ac:dyDescent="0.2">
      <c r="A832" s="61">
        <v>38614</v>
      </c>
      <c r="B832" s="95" t="s">
        <v>1650</v>
      </c>
      <c r="C832" s="62" t="s">
        <v>1651</v>
      </c>
      <c r="D832" s="292"/>
      <c r="E832" s="292"/>
      <c r="F832" s="64" t="str">
        <f t="shared" si="190"/>
        <v>-</v>
      </c>
    </row>
    <row r="833" spans="1:6" ht="12.75" customHeight="1" x14ac:dyDescent="0.2">
      <c r="A833" s="61">
        <v>38615</v>
      </c>
      <c r="B833" s="95" t="s">
        <v>1652</v>
      </c>
      <c r="C833" s="62" t="s">
        <v>1653</v>
      </c>
      <c r="D833" s="292"/>
      <c r="E833" s="292"/>
      <c r="F833" s="64" t="str">
        <f t="shared" si="190"/>
        <v>-</v>
      </c>
    </row>
    <row r="834" spans="1:6" ht="12.75" customHeight="1" x14ac:dyDescent="0.2">
      <c r="A834" s="61">
        <v>38622</v>
      </c>
      <c r="B834" s="95" t="s">
        <v>1654</v>
      </c>
      <c r="C834" s="62" t="s">
        <v>1655</v>
      </c>
      <c r="D834" s="292"/>
      <c r="E834" s="292"/>
      <c r="F834" s="64" t="str">
        <f t="shared" si="190"/>
        <v>-</v>
      </c>
    </row>
    <row r="835" spans="1:6" ht="12.75" customHeight="1" x14ac:dyDescent="0.2">
      <c r="A835" s="61">
        <v>38623</v>
      </c>
      <c r="B835" s="95" t="s">
        <v>1656</v>
      </c>
      <c r="C835" s="62" t="s">
        <v>1657</v>
      </c>
      <c r="D835" s="292"/>
      <c r="E835" s="292"/>
      <c r="F835" s="64" t="str">
        <f t="shared" si="190"/>
        <v>-</v>
      </c>
    </row>
    <row r="836" spans="1:6" ht="12.75" customHeight="1" x14ac:dyDescent="0.2">
      <c r="A836" s="61">
        <v>38624</v>
      </c>
      <c r="B836" s="95" t="s">
        <v>1658</v>
      </c>
      <c r="C836" s="62" t="s">
        <v>1659</v>
      </c>
      <c r="D836" s="292"/>
      <c r="E836" s="292"/>
      <c r="F836" s="64" t="str">
        <f t="shared" si="190"/>
        <v>-</v>
      </c>
    </row>
    <row r="837" spans="1:6" ht="12.75" customHeight="1" x14ac:dyDescent="0.2">
      <c r="A837" s="61">
        <v>38625</v>
      </c>
      <c r="B837" s="95" t="s">
        <v>1660</v>
      </c>
      <c r="C837" s="62" t="s">
        <v>1661</v>
      </c>
      <c r="D837" s="292"/>
      <c r="E837" s="292"/>
      <c r="F837" s="64" t="str">
        <f t="shared" si="190"/>
        <v>-</v>
      </c>
    </row>
    <row r="838" spans="1:6" ht="12.75" customHeight="1" x14ac:dyDescent="0.2">
      <c r="A838" s="61" t="s">
        <v>1662</v>
      </c>
      <c r="B838" s="95" t="s">
        <v>1663</v>
      </c>
      <c r="C838" s="62" t="s">
        <v>1662</v>
      </c>
      <c r="D838" s="292"/>
      <c r="E838" s="292"/>
      <c r="F838" s="64" t="str">
        <f t="shared" si="190"/>
        <v>-</v>
      </c>
    </row>
    <row r="839" spans="1:6" ht="12.75" customHeight="1" x14ac:dyDescent="0.2">
      <c r="A839" s="61">
        <v>38631</v>
      </c>
      <c r="B839" s="95" t="s">
        <v>1664</v>
      </c>
      <c r="C839" s="62" t="s">
        <v>1665</v>
      </c>
      <c r="D839" s="292"/>
      <c r="E839" s="292"/>
      <c r="F839" s="64" t="str">
        <f t="shared" si="190"/>
        <v>-</v>
      </c>
    </row>
    <row r="840" spans="1:6" ht="12.75" customHeight="1" x14ac:dyDescent="0.2">
      <c r="A840" s="61">
        <v>38632</v>
      </c>
      <c r="B840" s="95" t="s">
        <v>1666</v>
      </c>
      <c r="C840" s="62" t="s">
        <v>1667</v>
      </c>
      <c r="D840" s="292"/>
      <c r="E840" s="292"/>
      <c r="F840" s="64" t="str">
        <f t="shared" si="190"/>
        <v>-</v>
      </c>
    </row>
    <row r="841" spans="1:6" ht="12.75" customHeight="1" x14ac:dyDescent="0.2">
      <c r="A841" s="61">
        <v>38641</v>
      </c>
      <c r="B841" s="95" t="s">
        <v>1668</v>
      </c>
      <c r="C841" s="62" t="s">
        <v>1669</v>
      </c>
      <c r="D841" s="292"/>
      <c r="E841" s="292"/>
      <c r="F841" s="64" t="str">
        <f t="shared" si="190"/>
        <v>-</v>
      </c>
    </row>
    <row r="842" spans="1:6" ht="12.75" customHeight="1" x14ac:dyDescent="0.2">
      <c r="A842" s="61" t="s">
        <v>1670</v>
      </c>
      <c r="B842" s="95" t="s">
        <v>1671</v>
      </c>
      <c r="C842" s="62" t="s">
        <v>1670</v>
      </c>
      <c r="D842" s="292"/>
      <c r="E842" s="292"/>
      <c r="F842" s="64" t="str">
        <f t="shared" si="190"/>
        <v>-</v>
      </c>
    </row>
    <row r="843" spans="1:6" ht="24" x14ac:dyDescent="0.2">
      <c r="A843" s="65" t="s">
        <v>1672</v>
      </c>
      <c r="B843" s="105" t="s">
        <v>1673</v>
      </c>
      <c r="C843" s="66" t="s">
        <v>1672</v>
      </c>
      <c r="D843" s="292"/>
      <c r="E843" s="292"/>
      <c r="F843" s="64" t="str">
        <f t="shared" si="190"/>
        <v>-</v>
      </c>
    </row>
    <row r="844" spans="1:6" ht="24" x14ac:dyDescent="0.2">
      <c r="A844" s="65" t="s">
        <v>1674</v>
      </c>
      <c r="B844" s="105" t="s">
        <v>1675</v>
      </c>
      <c r="C844" s="66" t="s">
        <v>1674</v>
      </c>
      <c r="D844" s="292"/>
      <c r="E844" s="292"/>
      <c r="F844" s="64" t="str">
        <f t="shared" si="190"/>
        <v>-</v>
      </c>
    </row>
    <row r="845" spans="1:6" ht="12.75" customHeight="1" x14ac:dyDescent="0.2">
      <c r="A845" s="65" t="s">
        <v>1676</v>
      </c>
      <c r="B845" s="105" t="s">
        <v>1677</v>
      </c>
      <c r="C845" s="66" t="s">
        <v>1676</v>
      </c>
      <c r="D845" s="292"/>
      <c r="E845" s="292"/>
      <c r="F845" s="64" t="str">
        <f t="shared" si="190"/>
        <v>-</v>
      </c>
    </row>
    <row r="846" spans="1:6" ht="24" x14ac:dyDescent="0.2">
      <c r="A846" s="61">
        <v>81212</v>
      </c>
      <c r="B846" s="95" t="s">
        <v>1678</v>
      </c>
      <c r="C846" s="62" t="s">
        <v>1679</v>
      </c>
      <c r="D846" s="292"/>
      <c r="E846" s="292"/>
      <c r="F846" s="64" t="str">
        <f t="shared" si="190"/>
        <v>-</v>
      </c>
    </row>
    <row r="847" spans="1:6" ht="12.75" customHeight="1" x14ac:dyDescent="0.2">
      <c r="A847" s="61">
        <v>81322</v>
      </c>
      <c r="B847" s="95" t="s">
        <v>1680</v>
      </c>
      <c r="C847" s="62" t="s">
        <v>1681</v>
      </c>
      <c r="D847" s="292"/>
      <c r="E847" s="292"/>
      <c r="F847" s="64" t="str">
        <f t="shared" si="190"/>
        <v>-</v>
      </c>
    </row>
    <row r="848" spans="1:6" ht="24" x14ac:dyDescent="0.2">
      <c r="A848" s="61">
        <v>81332</v>
      </c>
      <c r="B848" s="95" t="s">
        <v>1682</v>
      </c>
      <c r="C848" s="62" t="s">
        <v>1683</v>
      </c>
      <c r="D848" s="292"/>
      <c r="E848" s="292"/>
      <c r="F848" s="64" t="str">
        <f t="shared" si="190"/>
        <v>-</v>
      </c>
    </row>
    <row r="849" spans="1:6" ht="24" x14ac:dyDescent="0.2">
      <c r="A849" s="61">
        <v>81342</v>
      </c>
      <c r="B849" s="95" t="s">
        <v>1684</v>
      </c>
      <c r="C849" s="62" t="s">
        <v>1685</v>
      </c>
      <c r="D849" s="292"/>
      <c r="E849" s="292"/>
      <c r="F849" s="64" t="str">
        <f t="shared" si="190"/>
        <v>-</v>
      </c>
    </row>
    <row r="850" spans="1:6" ht="12.75" customHeight="1" x14ac:dyDescent="0.2">
      <c r="A850" s="61">
        <v>81411</v>
      </c>
      <c r="B850" s="95" t="s">
        <v>1686</v>
      </c>
      <c r="C850" s="62" t="s">
        <v>1687</v>
      </c>
      <c r="D850" s="292"/>
      <c r="E850" s="292"/>
      <c r="F850" s="64" t="str">
        <f t="shared" si="190"/>
        <v>-</v>
      </c>
    </row>
    <row r="851" spans="1:6" ht="12.75" customHeight="1" x14ac:dyDescent="0.2">
      <c r="A851" s="61">
        <v>81412</v>
      </c>
      <c r="B851" s="95" t="s">
        <v>1688</v>
      </c>
      <c r="C851" s="62" t="s">
        <v>1689</v>
      </c>
      <c r="D851" s="292"/>
      <c r="E851" s="292"/>
      <c r="F851" s="64" t="str">
        <f t="shared" si="190"/>
        <v>-</v>
      </c>
    </row>
    <row r="852" spans="1:6" ht="24" x14ac:dyDescent="0.2">
      <c r="A852" s="61">
        <v>81532</v>
      </c>
      <c r="B852" s="237" t="s">
        <v>1690</v>
      </c>
      <c r="C852" s="62" t="s">
        <v>1691</v>
      </c>
      <c r="D852" s="292"/>
      <c r="E852" s="292"/>
      <c r="F852" s="64" t="str">
        <f t="shared" si="190"/>
        <v>-</v>
      </c>
    </row>
    <row r="853" spans="1:6" ht="24" x14ac:dyDescent="0.2">
      <c r="A853" s="61">
        <v>81542</v>
      </c>
      <c r="B853" s="237" t="s">
        <v>1692</v>
      </c>
      <c r="C853" s="62" t="s">
        <v>1693</v>
      </c>
      <c r="D853" s="292"/>
      <c r="E853" s="292"/>
      <c r="F853" s="64" t="str">
        <f t="shared" si="190"/>
        <v>-</v>
      </c>
    </row>
    <row r="854" spans="1:6" ht="24" x14ac:dyDescent="0.2">
      <c r="A854" s="61">
        <v>81552</v>
      </c>
      <c r="B854" s="95" t="s">
        <v>1694</v>
      </c>
      <c r="C854" s="62" t="s">
        <v>1695</v>
      </c>
      <c r="D854" s="292"/>
      <c r="E854" s="292"/>
      <c r="F854" s="64" t="str">
        <f t="shared" si="190"/>
        <v>-</v>
      </c>
    </row>
    <row r="855" spans="1:6" ht="24" x14ac:dyDescent="0.2">
      <c r="A855" s="61">
        <v>81631</v>
      </c>
      <c r="B855" s="237" t="s">
        <v>1696</v>
      </c>
      <c r="C855" s="62" t="s">
        <v>1697</v>
      </c>
      <c r="D855" s="292"/>
      <c r="E855" s="292"/>
      <c r="F855" s="64" t="str">
        <f t="shared" si="190"/>
        <v>-</v>
      </c>
    </row>
    <row r="856" spans="1:6" ht="24" x14ac:dyDescent="0.2">
      <c r="A856" s="61">
        <v>81632</v>
      </c>
      <c r="B856" s="95" t="s">
        <v>1698</v>
      </c>
      <c r="C856" s="62" t="s">
        <v>1699</v>
      </c>
      <c r="D856" s="292"/>
      <c r="E856" s="292"/>
      <c r="F856" s="64" t="str">
        <f t="shared" si="190"/>
        <v>-</v>
      </c>
    </row>
    <row r="857" spans="1:6" ht="12.75" customHeight="1" x14ac:dyDescent="0.2">
      <c r="A857" s="61">
        <v>81641</v>
      </c>
      <c r="B857" s="95" t="s">
        <v>1700</v>
      </c>
      <c r="C857" s="62" t="s">
        <v>1701</v>
      </c>
      <c r="D857" s="292"/>
      <c r="E857" s="292"/>
      <c r="F857" s="64" t="str">
        <f t="shared" si="190"/>
        <v>-</v>
      </c>
    </row>
    <row r="858" spans="1:6" ht="12.75" customHeight="1" x14ac:dyDescent="0.2">
      <c r="A858" s="61">
        <v>81642</v>
      </c>
      <c r="B858" s="95" t="s">
        <v>1702</v>
      </c>
      <c r="C858" s="62" t="s">
        <v>1703</v>
      </c>
      <c r="D858" s="292"/>
      <c r="E858" s="292"/>
      <c r="F858" s="64" t="str">
        <f t="shared" si="190"/>
        <v>-</v>
      </c>
    </row>
    <row r="859" spans="1:6" ht="12.75" customHeight="1" x14ac:dyDescent="0.2">
      <c r="A859" s="61">
        <v>81711</v>
      </c>
      <c r="B859" s="95" t="s">
        <v>1704</v>
      </c>
      <c r="C859" s="62" t="s">
        <v>1705</v>
      </c>
      <c r="D859" s="292"/>
      <c r="E859" s="292"/>
      <c r="F859" s="64" t="str">
        <f t="shared" si="190"/>
        <v>-</v>
      </c>
    </row>
    <row r="860" spans="1:6" ht="12.75" customHeight="1" x14ac:dyDescent="0.2">
      <c r="A860" s="61">
        <v>81712</v>
      </c>
      <c r="B860" s="95" t="s">
        <v>1706</v>
      </c>
      <c r="C860" s="62" t="s">
        <v>1707</v>
      </c>
      <c r="D860" s="292"/>
      <c r="E860" s="292"/>
      <c r="F860" s="64" t="str">
        <f t="shared" si="190"/>
        <v>-</v>
      </c>
    </row>
    <row r="861" spans="1:6" ht="12.75" customHeight="1" x14ac:dyDescent="0.2">
      <c r="A861" s="61">
        <v>81721</v>
      </c>
      <c r="B861" s="95" t="s">
        <v>1708</v>
      </c>
      <c r="C861" s="62" t="s">
        <v>1709</v>
      </c>
      <c r="D861" s="292"/>
      <c r="E861" s="292"/>
      <c r="F861" s="64" t="str">
        <f t="shared" si="190"/>
        <v>-</v>
      </c>
    </row>
    <row r="862" spans="1:6" ht="12.75" customHeight="1" x14ac:dyDescent="0.2">
      <c r="A862" s="61">
        <v>81722</v>
      </c>
      <c r="B862" s="95" t="s">
        <v>1710</v>
      </c>
      <c r="C862" s="62" t="s">
        <v>1711</v>
      </c>
      <c r="D862" s="292"/>
      <c r="E862" s="292"/>
      <c r="F862" s="64" t="str">
        <f t="shared" si="190"/>
        <v>-</v>
      </c>
    </row>
    <row r="863" spans="1:6" ht="12.75" customHeight="1" x14ac:dyDescent="0.2">
      <c r="A863" s="61">
        <v>81731</v>
      </c>
      <c r="B863" s="95" t="s">
        <v>1712</v>
      </c>
      <c r="C863" s="62" t="s">
        <v>1713</v>
      </c>
      <c r="D863" s="292"/>
      <c r="E863" s="292"/>
      <c r="F863" s="64" t="str">
        <f t="shared" si="190"/>
        <v>-</v>
      </c>
    </row>
    <row r="864" spans="1:6" ht="12.75" customHeight="1" x14ac:dyDescent="0.2">
      <c r="A864" s="61">
        <v>81732</v>
      </c>
      <c r="B864" s="95" t="s">
        <v>1714</v>
      </c>
      <c r="C864" s="62" t="s">
        <v>1715</v>
      </c>
      <c r="D864" s="292"/>
      <c r="E864" s="292"/>
      <c r="F864" s="64" t="str">
        <f t="shared" si="190"/>
        <v>-</v>
      </c>
    </row>
    <row r="865" spans="1:6" ht="12.75" customHeight="1" x14ac:dyDescent="0.2">
      <c r="A865" s="61">
        <v>81741</v>
      </c>
      <c r="B865" s="95" t="s">
        <v>1716</v>
      </c>
      <c r="C865" s="62" t="s">
        <v>1717</v>
      </c>
      <c r="D865" s="292"/>
      <c r="E865" s="292"/>
      <c r="F865" s="64" t="str">
        <f t="shared" si="190"/>
        <v>-</v>
      </c>
    </row>
    <row r="866" spans="1:6" ht="12.75" customHeight="1" x14ac:dyDescent="0.2">
      <c r="A866" s="61">
        <v>81742</v>
      </c>
      <c r="B866" s="95" t="s">
        <v>1718</v>
      </c>
      <c r="C866" s="62" t="s">
        <v>1719</v>
      </c>
      <c r="D866" s="292"/>
      <c r="E866" s="292"/>
      <c r="F866" s="64" t="str">
        <f t="shared" si="190"/>
        <v>-</v>
      </c>
    </row>
    <row r="867" spans="1:6" ht="12.75" customHeight="1" x14ac:dyDescent="0.2">
      <c r="A867" s="61">
        <v>81751</v>
      </c>
      <c r="B867" s="95" t="s">
        <v>1720</v>
      </c>
      <c r="C867" s="62" t="s">
        <v>1721</v>
      </c>
      <c r="D867" s="292"/>
      <c r="E867" s="292"/>
      <c r="F867" s="64" t="str">
        <f t="shared" si="190"/>
        <v>-</v>
      </c>
    </row>
    <row r="868" spans="1:6" ht="12.75" customHeight="1" x14ac:dyDescent="0.2">
      <c r="A868" s="61">
        <v>81752</v>
      </c>
      <c r="B868" s="95" t="s">
        <v>1722</v>
      </c>
      <c r="C868" s="62" t="s">
        <v>1723</v>
      </c>
      <c r="D868" s="292"/>
      <c r="E868" s="292"/>
      <c r="F868" s="64" t="str">
        <f t="shared" si="190"/>
        <v>-</v>
      </c>
    </row>
    <row r="869" spans="1:6" ht="24" x14ac:dyDescent="0.2">
      <c r="A869" s="61">
        <v>81761</v>
      </c>
      <c r="B869" s="237" t="s">
        <v>1724</v>
      </c>
      <c r="C869" s="62" t="s">
        <v>1725</v>
      </c>
      <c r="D869" s="292"/>
      <c r="E869" s="292"/>
      <c r="F869" s="64" t="str">
        <f t="shared" si="190"/>
        <v>-</v>
      </c>
    </row>
    <row r="870" spans="1:6" ht="24" x14ac:dyDescent="0.2">
      <c r="A870" s="61">
        <v>81762</v>
      </c>
      <c r="B870" s="237" t="s">
        <v>1726</v>
      </c>
      <c r="C870" s="62" t="s">
        <v>1727</v>
      </c>
      <c r="D870" s="292"/>
      <c r="E870" s="292"/>
      <c r="F870" s="64" t="str">
        <f t="shared" si="190"/>
        <v>-</v>
      </c>
    </row>
    <row r="871" spans="1:6" ht="24" x14ac:dyDescent="0.2">
      <c r="A871" s="61">
        <v>81771</v>
      </c>
      <c r="B871" s="95" t="s">
        <v>1728</v>
      </c>
      <c r="C871" s="62" t="s">
        <v>1729</v>
      </c>
      <c r="D871" s="292"/>
      <c r="E871" s="292"/>
      <c r="F871" s="64" t="str">
        <f t="shared" si="190"/>
        <v>-</v>
      </c>
    </row>
    <row r="872" spans="1:6" ht="24" x14ac:dyDescent="0.2">
      <c r="A872" s="61">
        <v>81772</v>
      </c>
      <c r="B872" s="95" t="s">
        <v>1730</v>
      </c>
      <c r="C872" s="62" t="s">
        <v>1731</v>
      </c>
      <c r="D872" s="292"/>
      <c r="E872" s="292"/>
      <c r="F872" s="64" t="str">
        <f t="shared" si="190"/>
        <v>-</v>
      </c>
    </row>
    <row r="873" spans="1:6" ht="12.75" customHeight="1" x14ac:dyDescent="0.2">
      <c r="A873" s="61">
        <v>82412</v>
      </c>
      <c r="B873" s="95" t="s">
        <v>1732</v>
      </c>
      <c r="C873" s="62" t="s">
        <v>1733</v>
      </c>
      <c r="D873" s="292"/>
      <c r="E873" s="292"/>
      <c r="F873" s="64" t="str">
        <f t="shared" si="190"/>
        <v>-</v>
      </c>
    </row>
    <row r="874" spans="1:6" ht="12.75" customHeight="1" x14ac:dyDescent="0.2">
      <c r="A874" s="61">
        <v>84132</v>
      </c>
      <c r="B874" s="95" t="s">
        <v>1734</v>
      </c>
      <c r="C874" s="62" t="s">
        <v>1735</v>
      </c>
      <c r="D874" s="292"/>
      <c r="E874" s="292"/>
      <c r="F874" s="64" t="str">
        <f t="shared" si="190"/>
        <v>-</v>
      </c>
    </row>
    <row r="875" spans="1:6" ht="12.75" customHeight="1" x14ac:dyDescent="0.2">
      <c r="A875" s="61">
        <v>84142</v>
      </c>
      <c r="B875" s="95" t="s">
        <v>1736</v>
      </c>
      <c r="C875" s="62" t="s">
        <v>1737</v>
      </c>
      <c r="D875" s="292"/>
      <c r="E875" s="292"/>
      <c r="F875" s="64" t="str">
        <f t="shared" si="190"/>
        <v>-</v>
      </c>
    </row>
    <row r="876" spans="1:6" ht="12.75" customHeight="1" x14ac:dyDescent="0.2">
      <c r="A876" s="61">
        <v>84152</v>
      </c>
      <c r="B876" s="95" t="s">
        <v>1738</v>
      </c>
      <c r="C876" s="62" t="s">
        <v>1739</v>
      </c>
      <c r="D876" s="292"/>
      <c r="E876" s="292"/>
      <c r="F876" s="64" t="str">
        <f t="shared" si="190"/>
        <v>-</v>
      </c>
    </row>
    <row r="877" spans="1:6" ht="12.75" customHeight="1" x14ac:dyDescent="0.2">
      <c r="A877" s="61">
        <v>84162</v>
      </c>
      <c r="B877" s="95" t="s">
        <v>1740</v>
      </c>
      <c r="C877" s="62" t="s">
        <v>1741</v>
      </c>
      <c r="D877" s="292"/>
      <c r="E877" s="292"/>
      <c r="F877" s="64" t="str">
        <f t="shared" si="190"/>
        <v>-</v>
      </c>
    </row>
    <row r="878" spans="1:6" ht="12.75" customHeight="1" x14ac:dyDescent="0.2">
      <c r="A878" s="61">
        <v>84221</v>
      </c>
      <c r="B878" s="95" t="s">
        <v>1742</v>
      </c>
      <c r="C878" s="62" t="s">
        <v>1743</v>
      </c>
      <c r="D878" s="292"/>
      <c r="E878" s="292"/>
      <c r="F878" s="64" t="str">
        <f t="shared" si="190"/>
        <v>-</v>
      </c>
    </row>
    <row r="879" spans="1:6" ht="12.75" customHeight="1" x14ac:dyDescent="0.2">
      <c r="A879" s="61">
        <v>84222</v>
      </c>
      <c r="B879" s="95" t="s">
        <v>1744</v>
      </c>
      <c r="C879" s="62" t="s">
        <v>1745</v>
      </c>
      <c r="D879" s="292"/>
      <c r="E879" s="292"/>
      <c r="F879" s="64" t="str">
        <f t="shared" si="190"/>
        <v>-</v>
      </c>
    </row>
    <row r="880" spans="1:6" ht="12.75" customHeight="1" x14ac:dyDescent="0.2">
      <c r="A880" s="61" t="s">
        <v>1746</v>
      </c>
      <c r="B880" s="95" t="s">
        <v>1747</v>
      </c>
      <c r="C880" s="62" t="s">
        <v>1746</v>
      </c>
      <c r="D880" s="292"/>
      <c r="E880" s="292"/>
      <c r="F880" s="64" t="str">
        <f t="shared" si="190"/>
        <v>-</v>
      </c>
    </row>
    <row r="881" spans="1:6" ht="12.75" customHeight="1" x14ac:dyDescent="0.2">
      <c r="A881" s="61">
        <v>84232</v>
      </c>
      <c r="B881" s="95" t="s">
        <v>1748</v>
      </c>
      <c r="C881" s="62" t="s">
        <v>1749</v>
      </c>
      <c r="D881" s="292"/>
      <c r="E881" s="292"/>
      <c r="F881" s="64" t="str">
        <f t="shared" si="190"/>
        <v>-</v>
      </c>
    </row>
    <row r="882" spans="1:6" ht="24" x14ac:dyDescent="0.2">
      <c r="A882" s="61">
        <v>84242</v>
      </c>
      <c r="B882" s="95" t="s">
        <v>1750</v>
      </c>
      <c r="C882" s="62" t="s">
        <v>1751</v>
      </c>
      <c r="D882" s="292"/>
      <c r="E882" s="292"/>
      <c r="F882" s="64" t="str">
        <f t="shared" si="190"/>
        <v>-</v>
      </c>
    </row>
    <row r="883" spans="1:6" ht="24" x14ac:dyDescent="0.2">
      <c r="A883" s="61" t="s">
        <v>1752</v>
      </c>
      <c r="B883" s="95" t="s">
        <v>1753</v>
      </c>
      <c r="C883" s="62" t="s">
        <v>1752</v>
      </c>
      <c r="D883" s="292"/>
      <c r="E883" s="292"/>
      <c r="F883" s="64" t="str">
        <f t="shared" si="190"/>
        <v>-</v>
      </c>
    </row>
    <row r="884" spans="1:6" ht="12.75" customHeight="1" x14ac:dyDescent="0.2">
      <c r="A884" s="61">
        <v>84312</v>
      </c>
      <c r="B884" s="95" t="s">
        <v>1754</v>
      </c>
      <c r="C884" s="62" t="s">
        <v>1755</v>
      </c>
      <c r="D884" s="292"/>
      <c r="E884" s="292"/>
      <c r="F884" s="64" t="str">
        <f t="shared" si="190"/>
        <v>-</v>
      </c>
    </row>
    <row r="885" spans="1:6" ht="24" x14ac:dyDescent="0.2">
      <c r="A885" s="61">
        <v>84431</v>
      </c>
      <c r="B885" s="95" t="s">
        <v>1756</v>
      </c>
      <c r="C885" s="62" t="s">
        <v>1757</v>
      </c>
      <c r="D885" s="292"/>
      <c r="E885" s="292"/>
      <c r="F885" s="64" t="str">
        <f t="shared" si="190"/>
        <v>-</v>
      </c>
    </row>
    <row r="886" spans="1:6" ht="24" x14ac:dyDescent="0.2">
      <c r="A886" s="61">
        <v>84432</v>
      </c>
      <c r="B886" s="95" t="s">
        <v>1758</v>
      </c>
      <c r="C886" s="62" t="s">
        <v>1759</v>
      </c>
      <c r="D886" s="292"/>
      <c r="E886" s="292"/>
      <c r="F886" s="64" t="str">
        <f t="shared" si="190"/>
        <v>-</v>
      </c>
    </row>
    <row r="887" spans="1:6" ht="24" x14ac:dyDescent="0.2">
      <c r="A887" s="61" t="s">
        <v>1760</v>
      </c>
      <c r="B887" s="95" t="s">
        <v>1761</v>
      </c>
      <c r="C887" s="62" t="s">
        <v>1760</v>
      </c>
      <c r="D887" s="292"/>
      <c r="E887" s="292"/>
      <c r="F887" s="64" t="str">
        <f t="shared" si="190"/>
        <v>-</v>
      </c>
    </row>
    <row r="888" spans="1:6" ht="24" x14ac:dyDescent="0.2">
      <c r="A888" s="61">
        <v>84442</v>
      </c>
      <c r="B888" s="95" t="s">
        <v>1762</v>
      </c>
      <c r="C888" s="62" t="s">
        <v>1763</v>
      </c>
      <c r="D888" s="292"/>
      <c r="E888" s="292"/>
      <c r="F888" s="64" t="str">
        <f t="shared" si="190"/>
        <v>-</v>
      </c>
    </row>
    <row r="889" spans="1:6" ht="24" x14ac:dyDescent="0.2">
      <c r="A889" s="61">
        <v>84452</v>
      </c>
      <c r="B889" s="237" t="s">
        <v>1764</v>
      </c>
      <c r="C889" s="62" t="s">
        <v>1765</v>
      </c>
      <c r="D889" s="292"/>
      <c r="E889" s="292"/>
      <c r="F889" s="64" t="str">
        <f t="shared" si="190"/>
        <v>-</v>
      </c>
    </row>
    <row r="890" spans="1:6" ht="24" x14ac:dyDescent="0.2">
      <c r="A890" s="61" t="s">
        <v>1766</v>
      </c>
      <c r="B890" s="237" t="s">
        <v>1767</v>
      </c>
      <c r="C890" s="62" t="s">
        <v>1766</v>
      </c>
      <c r="D890" s="292"/>
      <c r="E890" s="292"/>
      <c r="F890" s="64" t="str">
        <f t="shared" si="190"/>
        <v>-</v>
      </c>
    </row>
    <row r="891" spans="1:6" ht="12.75" customHeight="1" x14ac:dyDescent="0.2">
      <c r="A891" s="61">
        <v>84461</v>
      </c>
      <c r="B891" s="95" t="s">
        <v>1768</v>
      </c>
      <c r="C891" s="62" t="s">
        <v>1769</v>
      </c>
      <c r="D891" s="292"/>
      <c r="E891" s="292"/>
      <c r="F891" s="64" t="str">
        <f t="shared" si="190"/>
        <v>-</v>
      </c>
    </row>
    <row r="892" spans="1:6" ht="12.75" customHeight="1" x14ac:dyDescent="0.2">
      <c r="A892" s="61">
        <v>84462</v>
      </c>
      <c r="B892" s="95" t="s">
        <v>1770</v>
      </c>
      <c r="C892" s="62" t="s">
        <v>1771</v>
      </c>
      <c r="D892" s="292"/>
      <c r="E892" s="292"/>
      <c r="F892" s="64" t="str">
        <f t="shared" si="190"/>
        <v>-</v>
      </c>
    </row>
    <row r="893" spans="1:6" ht="12.75" customHeight="1" x14ac:dyDescent="0.2">
      <c r="A893" s="61" t="s">
        <v>1772</v>
      </c>
      <c r="B893" s="95" t="s">
        <v>1773</v>
      </c>
      <c r="C893" s="62" t="s">
        <v>1772</v>
      </c>
      <c r="D893" s="292"/>
      <c r="E893" s="292"/>
      <c r="F893" s="64" t="str">
        <f t="shared" si="190"/>
        <v>-</v>
      </c>
    </row>
    <row r="894" spans="1:6" ht="12.75" customHeight="1" x14ac:dyDescent="0.2">
      <c r="A894" s="61">
        <v>84472</v>
      </c>
      <c r="B894" s="95" t="s">
        <v>1774</v>
      </c>
      <c r="C894" s="62" t="s">
        <v>1775</v>
      </c>
      <c r="D894" s="292"/>
      <c r="E894" s="292"/>
      <c r="F894" s="64" t="str">
        <f t="shared" si="190"/>
        <v>-</v>
      </c>
    </row>
    <row r="895" spans="1:6" ht="12.75" customHeight="1" x14ac:dyDescent="0.2">
      <c r="A895" s="61">
        <v>84482</v>
      </c>
      <c r="B895" s="95" t="s">
        <v>1776</v>
      </c>
      <c r="C895" s="62" t="s">
        <v>1777</v>
      </c>
      <c r="D895" s="292"/>
      <c r="E895" s="292"/>
      <c r="F895" s="64" t="str">
        <f t="shared" si="190"/>
        <v>-</v>
      </c>
    </row>
    <row r="896" spans="1:6" ht="12.75" customHeight="1" x14ac:dyDescent="0.2">
      <c r="A896" s="61" t="s">
        <v>1778</v>
      </c>
      <c r="B896" s="95" t="s">
        <v>1779</v>
      </c>
      <c r="C896" s="62" t="s">
        <v>1778</v>
      </c>
      <c r="D896" s="292"/>
      <c r="E896" s="292"/>
      <c r="F896" s="64" t="str">
        <f t="shared" si="190"/>
        <v>-</v>
      </c>
    </row>
    <row r="897" spans="1:6" ht="24" x14ac:dyDescent="0.2">
      <c r="A897" s="61">
        <v>84532</v>
      </c>
      <c r="B897" s="95" t="s">
        <v>1780</v>
      </c>
      <c r="C897" s="62" t="s">
        <v>1781</v>
      </c>
      <c r="D897" s="292"/>
      <c r="E897" s="292"/>
      <c r="F897" s="64" t="str">
        <f t="shared" si="190"/>
        <v>-</v>
      </c>
    </row>
    <row r="898" spans="1:6" ht="12.75" customHeight="1" x14ac:dyDescent="0.2">
      <c r="A898" s="61">
        <v>84542</v>
      </c>
      <c r="B898" s="95" t="s">
        <v>1782</v>
      </c>
      <c r="C898" s="62" t="s">
        <v>1783</v>
      </c>
      <c r="D898" s="292"/>
      <c r="E898" s="292"/>
      <c r="F898" s="64" t="str">
        <f t="shared" si="190"/>
        <v>-</v>
      </c>
    </row>
    <row r="899" spans="1:6" ht="12.75" customHeight="1" x14ac:dyDescent="0.2">
      <c r="A899" s="61">
        <v>84552</v>
      </c>
      <c r="B899" s="95" t="s">
        <v>1784</v>
      </c>
      <c r="C899" s="62" t="s">
        <v>1785</v>
      </c>
      <c r="D899" s="292"/>
      <c r="E899" s="292"/>
      <c r="F899" s="64" t="str">
        <f t="shared" si="190"/>
        <v>-</v>
      </c>
    </row>
    <row r="900" spans="1:6" ht="12.75" customHeight="1" x14ac:dyDescent="0.2">
      <c r="A900" s="61">
        <v>84711</v>
      </c>
      <c r="B900" s="95" t="s">
        <v>1786</v>
      </c>
      <c r="C900" s="62" t="s">
        <v>1787</v>
      </c>
      <c r="D900" s="292"/>
      <c r="E900" s="292"/>
      <c r="F900" s="64" t="str">
        <f t="shared" si="190"/>
        <v>-</v>
      </c>
    </row>
    <row r="901" spans="1:6" ht="12.75" customHeight="1" x14ac:dyDescent="0.2">
      <c r="A901" s="61">
        <v>84712</v>
      </c>
      <c r="B901" s="95" t="s">
        <v>1788</v>
      </c>
      <c r="C901" s="62" t="s">
        <v>1789</v>
      </c>
      <c r="D901" s="292"/>
      <c r="E901" s="292"/>
      <c r="F901" s="64" t="str">
        <f t="shared" si="190"/>
        <v>-</v>
      </c>
    </row>
    <row r="902" spans="1:6" ht="12.75" customHeight="1" x14ac:dyDescent="0.2">
      <c r="A902" s="61">
        <v>84721</v>
      </c>
      <c r="B902" s="95" t="s">
        <v>1790</v>
      </c>
      <c r="C902" s="62" t="s">
        <v>1791</v>
      </c>
      <c r="D902" s="292"/>
      <c r="E902" s="292"/>
      <c r="F902" s="64" t="str">
        <f t="shared" si="190"/>
        <v>-</v>
      </c>
    </row>
    <row r="903" spans="1:6" ht="12.75" customHeight="1" x14ac:dyDescent="0.2">
      <c r="A903" s="61">
        <v>84722</v>
      </c>
      <c r="B903" s="95" t="s">
        <v>1792</v>
      </c>
      <c r="C903" s="62" t="s">
        <v>1793</v>
      </c>
      <c r="D903" s="292"/>
      <c r="E903" s="292"/>
      <c r="F903" s="64" t="str">
        <f t="shared" si="190"/>
        <v>-</v>
      </c>
    </row>
    <row r="904" spans="1:6" ht="12.75" customHeight="1" x14ac:dyDescent="0.2">
      <c r="A904" s="61">
        <v>84731</v>
      </c>
      <c r="B904" s="95" t="s">
        <v>1794</v>
      </c>
      <c r="C904" s="62" t="s">
        <v>1795</v>
      </c>
      <c r="D904" s="292"/>
      <c r="E904" s="292"/>
      <c r="F904" s="64" t="str">
        <f t="shared" si="190"/>
        <v>-</v>
      </c>
    </row>
    <row r="905" spans="1:6" ht="12.75" customHeight="1" x14ac:dyDescent="0.2">
      <c r="A905" s="61">
        <v>84732</v>
      </c>
      <c r="B905" s="95" t="s">
        <v>1796</v>
      </c>
      <c r="C905" s="62" t="s">
        <v>1797</v>
      </c>
      <c r="D905" s="292"/>
      <c r="E905" s="292"/>
      <c r="F905" s="64" t="str">
        <f t="shared" si="190"/>
        <v>-</v>
      </c>
    </row>
    <row r="906" spans="1:6" ht="12.75" customHeight="1" x14ac:dyDescent="0.2">
      <c r="A906" s="61">
        <v>84741</v>
      </c>
      <c r="B906" s="95" t="s">
        <v>1798</v>
      </c>
      <c r="C906" s="62" t="s">
        <v>1799</v>
      </c>
      <c r="D906" s="292"/>
      <c r="E906" s="292"/>
      <c r="F906" s="64" t="str">
        <f t="shared" si="190"/>
        <v>-</v>
      </c>
    </row>
    <row r="907" spans="1:6" ht="12.75" customHeight="1" x14ac:dyDescent="0.2">
      <c r="A907" s="61">
        <v>84742</v>
      </c>
      <c r="B907" s="95" t="s">
        <v>1800</v>
      </c>
      <c r="C907" s="62" t="s">
        <v>1801</v>
      </c>
      <c r="D907" s="292"/>
      <c r="E907" s="292"/>
      <c r="F907" s="64" t="str">
        <f t="shared" si="190"/>
        <v>-</v>
      </c>
    </row>
    <row r="908" spans="1:6" ht="12.75" customHeight="1" x14ac:dyDescent="0.2">
      <c r="A908" s="61">
        <v>84751</v>
      </c>
      <c r="B908" s="95" t="s">
        <v>1802</v>
      </c>
      <c r="C908" s="62" t="s">
        <v>1803</v>
      </c>
      <c r="D908" s="292"/>
      <c r="E908" s="292"/>
      <c r="F908" s="64" t="str">
        <f t="shared" si="190"/>
        <v>-</v>
      </c>
    </row>
    <row r="909" spans="1:6" ht="12.75" customHeight="1" x14ac:dyDescent="0.2">
      <c r="A909" s="61">
        <v>84752</v>
      </c>
      <c r="B909" s="95" t="s">
        <v>1804</v>
      </c>
      <c r="C909" s="62" t="s">
        <v>1805</v>
      </c>
      <c r="D909" s="292"/>
      <c r="E909" s="292"/>
      <c r="F909" s="64" t="str">
        <f t="shared" si="190"/>
        <v>-</v>
      </c>
    </row>
    <row r="910" spans="1:6" ht="24" x14ac:dyDescent="0.2">
      <c r="A910" s="61">
        <v>84761</v>
      </c>
      <c r="B910" s="237" t="s">
        <v>1806</v>
      </c>
      <c r="C910" s="62" t="s">
        <v>1807</v>
      </c>
      <c r="D910" s="292"/>
      <c r="E910" s="292"/>
      <c r="F910" s="64" t="str">
        <f t="shared" si="190"/>
        <v>-</v>
      </c>
    </row>
    <row r="911" spans="1:6" ht="24" x14ac:dyDescent="0.2">
      <c r="A911" s="61">
        <v>84762</v>
      </c>
      <c r="B911" s="237" t="s">
        <v>1808</v>
      </c>
      <c r="C911" s="62" t="s">
        <v>1809</v>
      </c>
      <c r="D911" s="292"/>
      <c r="E911" s="292"/>
      <c r="F911" s="64" t="str">
        <f t="shared" si="190"/>
        <v>-</v>
      </c>
    </row>
    <row r="912" spans="1:6" ht="24" x14ac:dyDescent="0.2">
      <c r="A912" s="61" t="s">
        <v>1810</v>
      </c>
      <c r="B912" s="95" t="s">
        <v>1811</v>
      </c>
      <c r="C912" s="62" t="s">
        <v>1810</v>
      </c>
      <c r="D912" s="292"/>
      <c r="E912" s="292"/>
      <c r="F912" s="64" t="str">
        <f t="shared" si="190"/>
        <v>-</v>
      </c>
    </row>
    <row r="913" spans="1:6" ht="24" x14ac:dyDescent="0.2">
      <c r="A913" s="61" t="s">
        <v>1812</v>
      </c>
      <c r="B913" s="95" t="s">
        <v>1813</v>
      </c>
      <c r="C913" s="62" t="s">
        <v>1812</v>
      </c>
      <c r="D913" s="292"/>
      <c r="E913" s="292"/>
      <c r="F913" s="64" t="str">
        <f t="shared" si="190"/>
        <v>-</v>
      </c>
    </row>
    <row r="914" spans="1:6" ht="12.75" customHeight="1" x14ac:dyDescent="0.2">
      <c r="A914" s="61">
        <v>85412</v>
      </c>
      <c r="B914" s="95" t="s">
        <v>1814</v>
      </c>
      <c r="C914" s="62" t="s">
        <v>1815</v>
      </c>
      <c r="D914" s="292"/>
      <c r="E914" s="292"/>
      <c r="F914" s="64" t="str">
        <f t="shared" si="190"/>
        <v>-</v>
      </c>
    </row>
    <row r="915" spans="1:6" ht="24" x14ac:dyDescent="0.2">
      <c r="A915" s="61">
        <v>51212</v>
      </c>
      <c r="B915" s="237" t="s">
        <v>1816</v>
      </c>
      <c r="C915" s="62" t="s">
        <v>1817</v>
      </c>
      <c r="D915" s="292"/>
      <c r="E915" s="292"/>
      <c r="F915" s="64" t="str">
        <f t="shared" si="190"/>
        <v>-</v>
      </c>
    </row>
    <row r="916" spans="1:6" ht="12.75" customHeight="1" x14ac:dyDescent="0.2">
      <c r="A916" s="61">
        <v>51322</v>
      </c>
      <c r="B916" s="95" t="s">
        <v>1818</v>
      </c>
      <c r="C916" s="62" t="s">
        <v>1819</v>
      </c>
      <c r="D916" s="292"/>
      <c r="E916" s="292"/>
      <c r="F916" s="64" t="str">
        <f t="shared" si="190"/>
        <v>-</v>
      </c>
    </row>
    <row r="917" spans="1:6" ht="12.75" customHeight="1" x14ac:dyDescent="0.2">
      <c r="A917" s="61">
        <v>51332</v>
      </c>
      <c r="B917" s="95" t="s">
        <v>1820</v>
      </c>
      <c r="C917" s="62" t="s">
        <v>1821</v>
      </c>
      <c r="D917" s="292"/>
      <c r="E917" s="292"/>
      <c r="F917" s="64" t="str">
        <f t="shared" si="190"/>
        <v>-</v>
      </c>
    </row>
    <row r="918" spans="1:6" ht="24" x14ac:dyDescent="0.2">
      <c r="A918" s="61">
        <v>51342</v>
      </c>
      <c r="B918" s="95" t="s">
        <v>1822</v>
      </c>
      <c r="C918" s="62" t="s">
        <v>1823</v>
      </c>
      <c r="D918" s="292"/>
      <c r="E918" s="292"/>
      <c r="F918" s="64" t="str">
        <f t="shared" si="190"/>
        <v>-</v>
      </c>
    </row>
    <row r="919" spans="1:6" ht="12.75" customHeight="1" x14ac:dyDescent="0.2">
      <c r="A919" s="61">
        <v>51411</v>
      </c>
      <c r="B919" s="95" t="s">
        <v>1824</v>
      </c>
      <c r="C919" s="62" t="s">
        <v>1825</v>
      </c>
      <c r="D919" s="292"/>
      <c r="E919" s="292"/>
      <c r="F919" s="64" t="str">
        <f t="shared" si="190"/>
        <v>-</v>
      </c>
    </row>
    <row r="920" spans="1:6" ht="12.75" customHeight="1" x14ac:dyDescent="0.2">
      <c r="A920" s="61">
        <v>51412</v>
      </c>
      <c r="B920" s="95" t="s">
        <v>1826</v>
      </c>
      <c r="C920" s="62" t="s">
        <v>1827</v>
      </c>
      <c r="D920" s="292"/>
      <c r="E920" s="292"/>
      <c r="F920" s="64" t="str">
        <f t="shared" si="190"/>
        <v>-</v>
      </c>
    </row>
    <row r="921" spans="1:6" ht="24" x14ac:dyDescent="0.2">
      <c r="A921" s="61">
        <v>51532</v>
      </c>
      <c r="B921" s="95" t="s">
        <v>1828</v>
      </c>
      <c r="C921" s="62" t="s">
        <v>1829</v>
      </c>
      <c r="D921" s="292"/>
      <c r="E921" s="292"/>
      <c r="F921" s="64" t="str">
        <f t="shared" si="190"/>
        <v>-</v>
      </c>
    </row>
    <row r="922" spans="1:6" ht="24" x14ac:dyDescent="0.2">
      <c r="A922" s="61">
        <v>51542</v>
      </c>
      <c r="B922" s="95" t="s">
        <v>1830</v>
      </c>
      <c r="C922" s="62" t="s">
        <v>1831</v>
      </c>
      <c r="D922" s="292"/>
      <c r="E922" s="292"/>
      <c r="F922" s="64" t="str">
        <f t="shared" si="190"/>
        <v>-</v>
      </c>
    </row>
    <row r="923" spans="1:6" ht="24" x14ac:dyDescent="0.2">
      <c r="A923" s="61">
        <v>51552</v>
      </c>
      <c r="B923" s="237" t="s">
        <v>1832</v>
      </c>
      <c r="C923" s="62" t="s">
        <v>1833</v>
      </c>
      <c r="D923" s="292"/>
      <c r="E923" s="292"/>
      <c r="F923" s="64" t="str">
        <f t="shared" si="190"/>
        <v>-</v>
      </c>
    </row>
    <row r="924" spans="1:6" ht="24" x14ac:dyDescent="0.2">
      <c r="A924" s="61">
        <v>51631</v>
      </c>
      <c r="B924" s="95" t="s">
        <v>1834</v>
      </c>
      <c r="C924" s="62" t="s">
        <v>1835</v>
      </c>
      <c r="D924" s="292"/>
      <c r="E924" s="292"/>
      <c r="F924" s="64" t="str">
        <f t="shared" si="190"/>
        <v>-</v>
      </c>
    </row>
    <row r="925" spans="1:6" ht="24" x14ac:dyDescent="0.2">
      <c r="A925" s="61">
        <v>51632</v>
      </c>
      <c r="B925" s="95" t="s">
        <v>1836</v>
      </c>
      <c r="C925" s="62" t="s">
        <v>1837</v>
      </c>
      <c r="D925" s="292"/>
      <c r="E925" s="292"/>
      <c r="F925" s="64" t="str">
        <f t="shared" si="190"/>
        <v>-</v>
      </c>
    </row>
    <row r="926" spans="1:6" ht="12.75" customHeight="1" x14ac:dyDescent="0.2">
      <c r="A926" s="61">
        <v>51641</v>
      </c>
      <c r="B926" s="95" t="s">
        <v>1838</v>
      </c>
      <c r="C926" s="62" t="s">
        <v>1839</v>
      </c>
      <c r="D926" s="292"/>
      <c r="E926" s="292"/>
      <c r="F926" s="64" t="str">
        <f t="shared" si="190"/>
        <v>-</v>
      </c>
    </row>
    <row r="927" spans="1:6" ht="12.75" customHeight="1" x14ac:dyDescent="0.2">
      <c r="A927" s="61">
        <v>51642</v>
      </c>
      <c r="B927" s="95" t="s">
        <v>1840</v>
      </c>
      <c r="C927" s="62" t="s">
        <v>1841</v>
      </c>
      <c r="D927" s="292"/>
      <c r="E927" s="292"/>
      <c r="F927" s="64" t="str">
        <f t="shared" si="190"/>
        <v>-</v>
      </c>
    </row>
    <row r="928" spans="1:6" ht="12.75" customHeight="1" x14ac:dyDescent="0.2">
      <c r="A928" s="61">
        <v>51711</v>
      </c>
      <c r="B928" s="95" t="s">
        <v>1842</v>
      </c>
      <c r="C928" s="62" t="s">
        <v>1843</v>
      </c>
      <c r="D928" s="292"/>
      <c r="E928" s="292"/>
      <c r="F928" s="64" t="str">
        <f t="shared" si="190"/>
        <v>-</v>
      </c>
    </row>
    <row r="929" spans="1:6" ht="12.75" customHeight="1" x14ac:dyDescent="0.2">
      <c r="A929" s="61">
        <v>51712</v>
      </c>
      <c r="B929" s="95" t="s">
        <v>1844</v>
      </c>
      <c r="C929" s="62" t="s">
        <v>1845</v>
      </c>
      <c r="D929" s="292"/>
      <c r="E929" s="292"/>
      <c r="F929" s="64" t="str">
        <f t="shared" si="190"/>
        <v>-</v>
      </c>
    </row>
    <row r="930" spans="1:6" ht="12.75" customHeight="1" x14ac:dyDescent="0.2">
      <c r="A930" s="61">
        <v>51721</v>
      </c>
      <c r="B930" s="95" t="s">
        <v>1846</v>
      </c>
      <c r="C930" s="62" t="s">
        <v>1847</v>
      </c>
      <c r="D930" s="292"/>
      <c r="E930" s="292"/>
      <c r="F930" s="64" t="str">
        <f t="shared" si="190"/>
        <v>-</v>
      </c>
    </row>
    <row r="931" spans="1:6" ht="12.75" customHeight="1" x14ac:dyDescent="0.2">
      <c r="A931" s="61">
        <v>51722</v>
      </c>
      <c r="B931" s="95" t="s">
        <v>1848</v>
      </c>
      <c r="C931" s="62" t="s">
        <v>1849</v>
      </c>
      <c r="D931" s="292"/>
      <c r="E931" s="292"/>
      <c r="F931" s="64" t="str">
        <f t="shared" si="190"/>
        <v>-</v>
      </c>
    </row>
    <row r="932" spans="1:6" ht="12.75" customHeight="1" x14ac:dyDescent="0.2">
      <c r="A932" s="61">
        <v>51731</v>
      </c>
      <c r="B932" s="95" t="s">
        <v>1850</v>
      </c>
      <c r="C932" s="62" t="s">
        <v>1851</v>
      </c>
      <c r="D932" s="292"/>
      <c r="E932" s="292"/>
      <c r="F932" s="64" t="str">
        <f t="shared" si="190"/>
        <v>-</v>
      </c>
    </row>
    <row r="933" spans="1:6" ht="12.75" customHeight="1" x14ac:dyDescent="0.2">
      <c r="A933" s="61">
        <v>51732</v>
      </c>
      <c r="B933" s="95" t="s">
        <v>1852</v>
      </c>
      <c r="C933" s="62" t="s">
        <v>1853</v>
      </c>
      <c r="D933" s="292"/>
      <c r="E933" s="292"/>
      <c r="F933" s="64" t="str">
        <f t="shared" si="190"/>
        <v>-</v>
      </c>
    </row>
    <row r="934" spans="1:6" ht="12.75" customHeight="1" x14ac:dyDescent="0.2">
      <c r="A934" s="61">
        <v>51741</v>
      </c>
      <c r="B934" s="95" t="s">
        <v>1854</v>
      </c>
      <c r="C934" s="62" t="s">
        <v>1855</v>
      </c>
      <c r="D934" s="292"/>
      <c r="E934" s="292"/>
      <c r="F934" s="64" t="str">
        <f t="shared" si="190"/>
        <v>-</v>
      </c>
    </row>
    <row r="935" spans="1:6" ht="12.75" customHeight="1" x14ac:dyDescent="0.2">
      <c r="A935" s="61">
        <v>51742</v>
      </c>
      <c r="B935" s="95" t="s">
        <v>1856</v>
      </c>
      <c r="C935" s="62" t="s">
        <v>1857</v>
      </c>
      <c r="D935" s="292"/>
      <c r="E935" s="292"/>
      <c r="F935" s="64" t="str">
        <f t="shared" si="190"/>
        <v>-</v>
      </c>
    </row>
    <row r="936" spans="1:6" ht="12.75" customHeight="1" x14ac:dyDescent="0.2">
      <c r="A936" s="61">
        <v>51751</v>
      </c>
      <c r="B936" s="95" t="s">
        <v>1858</v>
      </c>
      <c r="C936" s="62" t="s">
        <v>1859</v>
      </c>
      <c r="D936" s="292"/>
      <c r="E936" s="292"/>
      <c r="F936" s="64" t="str">
        <f t="shared" si="190"/>
        <v>-</v>
      </c>
    </row>
    <row r="937" spans="1:6" ht="12.75" customHeight="1" x14ac:dyDescent="0.2">
      <c r="A937" s="61">
        <v>51752</v>
      </c>
      <c r="B937" s="95" t="s">
        <v>1860</v>
      </c>
      <c r="C937" s="62" t="s">
        <v>1861</v>
      </c>
      <c r="D937" s="292"/>
      <c r="E937" s="292"/>
      <c r="F937" s="64" t="str">
        <f t="shared" si="190"/>
        <v>-</v>
      </c>
    </row>
    <row r="938" spans="1:6" ht="24" x14ac:dyDescent="0.2">
      <c r="A938" s="61">
        <v>51761</v>
      </c>
      <c r="B938" s="95" t="s">
        <v>1862</v>
      </c>
      <c r="C938" s="62" t="s">
        <v>1863</v>
      </c>
      <c r="D938" s="292"/>
      <c r="E938" s="292"/>
      <c r="F938" s="64" t="str">
        <f t="shared" si="190"/>
        <v>-</v>
      </c>
    </row>
    <row r="939" spans="1:6" ht="24" x14ac:dyDescent="0.2">
      <c r="A939" s="61">
        <v>51762</v>
      </c>
      <c r="B939" s="95" t="s">
        <v>1864</v>
      </c>
      <c r="C939" s="62" t="s">
        <v>1865</v>
      </c>
      <c r="D939" s="292"/>
      <c r="E939" s="292"/>
      <c r="F939" s="64" t="str">
        <f t="shared" si="190"/>
        <v>-</v>
      </c>
    </row>
    <row r="940" spans="1:6" ht="24" x14ac:dyDescent="0.2">
      <c r="A940" s="61">
        <v>51771</v>
      </c>
      <c r="B940" s="95" t="s">
        <v>1866</v>
      </c>
      <c r="C940" s="62" t="s">
        <v>1867</v>
      </c>
      <c r="D940" s="292"/>
      <c r="E940" s="292"/>
      <c r="F940" s="64" t="str">
        <f t="shared" si="190"/>
        <v>-</v>
      </c>
    </row>
    <row r="941" spans="1:6" ht="24" x14ac:dyDescent="0.2">
      <c r="A941" s="61">
        <v>51772</v>
      </c>
      <c r="B941" s="95" t="s">
        <v>1868</v>
      </c>
      <c r="C941" s="62" t="s">
        <v>1869</v>
      </c>
      <c r="D941" s="292"/>
      <c r="E941" s="292"/>
      <c r="F941" s="64" t="str">
        <f t="shared" si="190"/>
        <v>-</v>
      </c>
    </row>
    <row r="942" spans="1:6" ht="24" x14ac:dyDescent="0.2">
      <c r="A942" s="61">
        <v>54132</v>
      </c>
      <c r="B942" s="95" t="s">
        <v>1870</v>
      </c>
      <c r="C942" s="62" t="s">
        <v>1871</v>
      </c>
      <c r="D942" s="292"/>
      <c r="E942" s="292"/>
      <c r="F942" s="64" t="str">
        <f t="shared" si="190"/>
        <v>-</v>
      </c>
    </row>
    <row r="943" spans="1:6" ht="24" x14ac:dyDescent="0.2">
      <c r="A943" s="61">
        <v>54142</v>
      </c>
      <c r="B943" s="95" t="s">
        <v>1872</v>
      </c>
      <c r="C943" s="62" t="s">
        <v>1873</v>
      </c>
      <c r="D943" s="292"/>
      <c r="E943" s="292"/>
      <c r="F943" s="64" t="str">
        <f t="shared" si="190"/>
        <v>-</v>
      </c>
    </row>
    <row r="944" spans="1:6" ht="12.75" customHeight="1" x14ac:dyDescent="0.2">
      <c r="A944" s="61">
        <v>54152</v>
      </c>
      <c r="B944" s="95" t="s">
        <v>1874</v>
      </c>
      <c r="C944" s="62" t="s">
        <v>1875</v>
      </c>
      <c r="D944" s="292"/>
      <c r="E944" s="292"/>
      <c r="F944" s="64" t="str">
        <f t="shared" si="190"/>
        <v>-</v>
      </c>
    </row>
    <row r="945" spans="1:6" ht="24" x14ac:dyDescent="0.2">
      <c r="A945" s="61">
        <v>54162</v>
      </c>
      <c r="B945" s="95" t="s">
        <v>1876</v>
      </c>
      <c r="C945" s="62" t="s">
        <v>1877</v>
      </c>
      <c r="D945" s="292"/>
      <c r="E945" s="292"/>
      <c r="F945" s="64" t="str">
        <f t="shared" si="190"/>
        <v>-</v>
      </c>
    </row>
    <row r="946" spans="1:6" ht="24" x14ac:dyDescent="0.2">
      <c r="A946" s="61">
        <v>54221</v>
      </c>
      <c r="B946" s="237" t="s">
        <v>1878</v>
      </c>
      <c r="C946" s="62" t="s">
        <v>1879</v>
      </c>
      <c r="D946" s="292"/>
      <c r="E946" s="292"/>
      <c r="F946" s="64" t="str">
        <f t="shared" si="190"/>
        <v>-</v>
      </c>
    </row>
    <row r="947" spans="1:6" ht="24" x14ac:dyDescent="0.2">
      <c r="A947" s="61">
        <v>54222</v>
      </c>
      <c r="B947" s="237" t="s">
        <v>1880</v>
      </c>
      <c r="C947" s="62" t="s">
        <v>1881</v>
      </c>
      <c r="D947" s="292"/>
      <c r="E947" s="292"/>
      <c r="F947" s="64" t="str">
        <f t="shared" si="190"/>
        <v>-</v>
      </c>
    </row>
    <row r="948" spans="1:6" ht="24" x14ac:dyDescent="0.2">
      <c r="A948" s="61" t="s">
        <v>1882</v>
      </c>
      <c r="B948" s="95" t="s">
        <v>1883</v>
      </c>
      <c r="C948" s="62" t="s">
        <v>1882</v>
      </c>
      <c r="D948" s="292"/>
      <c r="E948" s="292"/>
      <c r="F948" s="64" t="str">
        <f t="shared" si="190"/>
        <v>-</v>
      </c>
    </row>
    <row r="949" spans="1:6" ht="24" x14ac:dyDescent="0.2">
      <c r="A949" s="61">
        <v>54232</v>
      </c>
      <c r="B949" s="237" t="s">
        <v>1884</v>
      </c>
      <c r="C949" s="62" t="s">
        <v>1885</v>
      </c>
      <c r="D949" s="292"/>
      <c r="E949" s="292"/>
      <c r="F949" s="64" t="str">
        <f t="shared" si="190"/>
        <v>-</v>
      </c>
    </row>
    <row r="950" spans="1:6" ht="24" x14ac:dyDescent="0.2">
      <c r="A950" s="61">
        <v>54242</v>
      </c>
      <c r="B950" s="95" t="s">
        <v>1886</v>
      </c>
      <c r="C950" s="62" t="s">
        <v>1887</v>
      </c>
      <c r="D950" s="292"/>
      <c r="E950" s="292"/>
      <c r="F950" s="64" t="str">
        <f t="shared" si="190"/>
        <v>-</v>
      </c>
    </row>
    <row r="951" spans="1:6" ht="24" x14ac:dyDescent="0.2">
      <c r="A951" s="61" t="s">
        <v>1888</v>
      </c>
      <c r="B951" s="95" t="s">
        <v>1889</v>
      </c>
      <c r="C951" s="62" t="s">
        <v>1888</v>
      </c>
      <c r="D951" s="292"/>
      <c r="E951" s="292"/>
      <c r="F951" s="64" t="str">
        <f t="shared" si="190"/>
        <v>-</v>
      </c>
    </row>
    <row r="952" spans="1:6" ht="24" x14ac:dyDescent="0.2">
      <c r="A952" s="61">
        <v>54312</v>
      </c>
      <c r="B952" s="237" t="s">
        <v>1890</v>
      </c>
      <c r="C952" s="62" t="s">
        <v>1891</v>
      </c>
      <c r="D952" s="292"/>
      <c r="E952" s="292"/>
      <c r="F952" s="64" t="str">
        <f t="shared" si="190"/>
        <v>-</v>
      </c>
    </row>
    <row r="953" spans="1:6" ht="24" x14ac:dyDescent="0.2">
      <c r="A953" s="61">
        <v>54431</v>
      </c>
      <c r="B953" s="95" t="s">
        <v>1892</v>
      </c>
      <c r="C953" s="62" t="s">
        <v>1893</v>
      </c>
      <c r="D953" s="292"/>
      <c r="E953" s="292"/>
      <c r="F953" s="64" t="str">
        <f t="shared" si="190"/>
        <v>-</v>
      </c>
    </row>
    <row r="954" spans="1:6" ht="24" x14ac:dyDescent="0.2">
      <c r="A954" s="61">
        <v>54432</v>
      </c>
      <c r="B954" s="95" t="s">
        <v>1894</v>
      </c>
      <c r="C954" s="62" t="s">
        <v>1895</v>
      </c>
      <c r="D954" s="292"/>
      <c r="E954" s="292"/>
      <c r="F954" s="64" t="str">
        <f t="shared" si="190"/>
        <v>-</v>
      </c>
    </row>
    <row r="955" spans="1:6" ht="24" x14ac:dyDescent="0.2">
      <c r="A955" s="61" t="s">
        <v>1896</v>
      </c>
      <c r="B955" s="95" t="s">
        <v>1897</v>
      </c>
      <c r="C955" s="62" t="s">
        <v>1896</v>
      </c>
      <c r="D955" s="292"/>
      <c r="E955" s="292"/>
      <c r="F955" s="64" t="str">
        <f t="shared" si="190"/>
        <v>-</v>
      </c>
    </row>
    <row r="956" spans="1:6" ht="24" x14ac:dyDescent="0.2">
      <c r="A956" s="61">
        <v>54442</v>
      </c>
      <c r="B956" s="95" t="s">
        <v>1898</v>
      </c>
      <c r="C956" s="62" t="s">
        <v>1899</v>
      </c>
      <c r="D956" s="292"/>
      <c r="E956" s="292"/>
      <c r="F956" s="64" t="str">
        <f t="shared" si="190"/>
        <v>-</v>
      </c>
    </row>
    <row r="957" spans="1:6" ht="24" x14ac:dyDescent="0.2">
      <c r="A957" s="61">
        <v>54452</v>
      </c>
      <c r="B957" s="95" t="s">
        <v>1900</v>
      </c>
      <c r="C957" s="62" t="s">
        <v>1901</v>
      </c>
      <c r="D957" s="292"/>
      <c r="E957" s="292"/>
      <c r="F957" s="64" t="str">
        <f t="shared" si="190"/>
        <v>-</v>
      </c>
    </row>
    <row r="958" spans="1:6" ht="24" x14ac:dyDescent="0.2">
      <c r="A958" s="61" t="s">
        <v>1902</v>
      </c>
      <c r="B958" s="95" t="s">
        <v>1903</v>
      </c>
      <c r="C958" s="62" t="s">
        <v>1902</v>
      </c>
      <c r="D958" s="292"/>
      <c r="E958" s="292"/>
      <c r="F958" s="64" t="str">
        <f t="shared" si="190"/>
        <v>-</v>
      </c>
    </row>
    <row r="959" spans="1:6" ht="24" x14ac:dyDescent="0.2">
      <c r="A959" s="61">
        <v>54461</v>
      </c>
      <c r="B959" s="95" t="s">
        <v>1904</v>
      </c>
      <c r="C959" s="62" t="s">
        <v>1905</v>
      </c>
      <c r="D959" s="292"/>
      <c r="E959" s="292"/>
      <c r="F959" s="64" t="str">
        <f t="shared" si="190"/>
        <v>-</v>
      </c>
    </row>
    <row r="960" spans="1:6" ht="24" x14ac:dyDescent="0.2">
      <c r="A960" s="61">
        <v>54462</v>
      </c>
      <c r="B960" s="95" t="s">
        <v>1906</v>
      </c>
      <c r="C960" s="62" t="s">
        <v>1907</v>
      </c>
      <c r="D960" s="292"/>
      <c r="E960" s="292"/>
      <c r="F960" s="64" t="str">
        <f t="shared" si="190"/>
        <v>-</v>
      </c>
    </row>
    <row r="961" spans="1:6" ht="12.75" customHeight="1" x14ac:dyDescent="0.2">
      <c r="A961" s="61" t="s">
        <v>1908</v>
      </c>
      <c r="B961" s="95" t="s">
        <v>1909</v>
      </c>
      <c r="C961" s="62" t="s">
        <v>1908</v>
      </c>
      <c r="D961" s="292"/>
      <c r="E961" s="292"/>
      <c r="F961" s="64" t="str">
        <f t="shared" si="190"/>
        <v>-</v>
      </c>
    </row>
    <row r="962" spans="1:6" ht="24" x14ac:dyDescent="0.2">
      <c r="A962" s="61">
        <v>54472</v>
      </c>
      <c r="B962" s="237" t="s">
        <v>1910</v>
      </c>
      <c r="C962" s="62" t="s">
        <v>1911</v>
      </c>
      <c r="D962" s="292"/>
      <c r="E962" s="292"/>
      <c r="F962" s="64" t="str">
        <f t="shared" si="190"/>
        <v>-</v>
      </c>
    </row>
    <row r="963" spans="1:6" ht="24" x14ac:dyDescent="0.2">
      <c r="A963" s="61">
        <v>54482</v>
      </c>
      <c r="B963" s="237" t="s">
        <v>1912</v>
      </c>
      <c r="C963" s="62" t="s">
        <v>1913</v>
      </c>
      <c r="D963" s="292"/>
      <c r="E963" s="292"/>
      <c r="F963" s="64" t="str">
        <f t="shared" si="190"/>
        <v>-</v>
      </c>
    </row>
    <row r="964" spans="1:6" ht="24" x14ac:dyDescent="0.2">
      <c r="A964" s="61" t="s">
        <v>1914</v>
      </c>
      <c r="B964" s="237" t="s">
        <v>1915</v>
      </c>
      <c r="C964" s="62" t="s">
        <v>1914</v>
      </c>
      <c r="D964" s="292"/>
      <c r="E964" s="292"/>
      <c r="F964" s="64" t="str">
        <f t="shared" si="190"/>
        <v>-</v>
      </c>
    </row>
    <row r="965" spans="1:6" ht="24" x14ac:dyDescent="0.2">
      <c r="A965" s="61">
        <v>54532</v>
      </c>
      <c r="B965" s="95" t="s">
        <v>1916</v>
      </c>
      <c r="C965" s="62" t="s">
        <v>1917</v>
      </c>
      <c r="D965" s="292"/>
      <c r="E965" s="292"/>
      <c r="F965" s="64" t="str">
        <f t="shared" si="190"/>
        <v>-</v>
      </c>
    </row>
    <row r="966" spans="1:6" ht="12.75" customHeight="1" x14ac:dyDescent="0.2">
      <c r="A966" s="61">
        <v>54542</v>
      </c>
      <c r="B966" s="95" t="s">
        <v>1918</v>
      </c>
      <c r="C966" s="62" t="s">
        <v>1919</v>
      </c>
      <c r="D966" s="292"/>
      <c r="E966" s="292"/>
      <c r="F966" s="64" t="str">
        <f t="shared" si="190"/>
        <v>-</v>
      </c>
    </row>
    <row r="967" spans="1:6" ht="24" x14ac:dyDescent="0.2">
      <c r="A967" s="61">
        <v>54552</v>
      </c>
      <c r="B967" s="95" t="s">
        <v>1920</v>
      </c>
      <c r="C967" s="62" t="s">
        <v>1921</v>
      </c>
      <c r="D967" s="292"/>
      <c r="E967" s="292"/>
      <c r="F967" s="64" t="str">
        <f t="shared" si="190"/>
        <v>-</v>
      </c>
    </row>
    <row r="968" spans="1:6" ht="12.75" customHeight="1" x14ac:dyDescent="0.2">
      <c r="A968" s="61">
        <v>54711</v>
      </c>
      <c r="B968" s="95" t="s">
        <v>1922</v>
      </c>
      <c r="C968" s="62" t="s">
        <v>1923</v>
      </c>
      <c r="D968" s="292"/>
      <c r="E968" s="292"/>
      <c r="F968" s="64" t="str">
        <f t="shared" si="190"/>
        <v>-</v>
      </c>
    </row>
    <row r="969" spans="1:6" ht="12.75" customHeight="1" x14ac:dyDescent="0.2">
      <c r="A969" s="61">
        <v>54712</v>
      </c>
      <c r="B969" s="95" t="s">
        <v>1924</v>
      </c>
      <c r="C969" s="62" t="s">
        <v>1925</v>
      </c>
      <c r="D969" s="292"/>
      <c r="E969" s="292"/>
      <c r="F969" s="64" t="str">
        <f t="shared" si="190"/>
        <v>-</v>
      </c>
    </row>
    <row r="970" spans="1:6" ht="12.75" customHeight="1" x14ac:dyDescent="0.2">
      <c r="A970" s="61">
        <v>54721</v>
      </c>
      <c r="B970" s="95" t="s">
        <v>1926</v>
      </c>
      <c r="C970" s="62" t="s">
        <v>1927</v>
      </c>
      <c r="D970" s="292"/>
      <c r="E970" s="292"/>
      <c r="F970" s="64" t="str">
        <f t="shared" si="190"/>
        <v>-</v>
      </c>
    </row>
    <row r="971" spans="1:6" ht="12.75" customHeight="1" x14ac:dyDescent="0.2">
      <c r="A971" s="61">
        <v>54722</v>
      </c>
      <c r="B971" s="95" t="s">
        <v>1928</v>
      </c>
      <c r="C971" s="62" t="s">
        <v>1929</v>
      </c>
      <c r="D971" s="292"/>
      <c r="E971" s="292"/>
      <c r="F971" s="64" t="str">
        <f t="shared" si="190"/>
        <v>-</v>
      </c>
    </row>
    <row r="972" spans="1:6" ht="12.75" customHeight="1" x14ac:dyDescent="0.2">
      <c r="A972" s="61">
        <v>54731</v>
      </c>
      <c r="B972" s="95" t="s">
        <v>1930</v>
      </c>
      <c r="C972" s="62" t="s">
        <v>1931</v>
      </c>
      <c r="D972" s="292"/>
      <c r="E972" s="292"/>
      <c r="F972" s="64" t="str">
        <f t="shared" si="190"/>
        <v>-</v>
      </c>
    </row>
    <row r="973" spans="1:6" ht="12.75" customHeight="1" x14ac:dyDescent="0.2">
      <c r="A973" s="61">
        <v>54732</v>
      </c>
      <c r="B973" s="95" t="s">
        <v>1932</v>
      </c>
      <c r="C973" s="62" t="s">
        <v>1933</v>
      </c>
      <c r="D973" s="292"/>
      <c r="E973" s="292"/>
      <c r="F973" s="64" t="str">
        <f t="shared" si="190"/>
        <v>-</v>
      </c>
    </row>
    <row r="974" spans="1:6" ht="12.75" customHeight="1" x14ac:dyDescent="0.2">
      <c r="A974" s="61">
        <v>54741</v>
      </c>
      <c r="B974" s="95" t="s">
        <v>1934</v>
      </c>
      <c r="C974" s="62" t="s">
        <v>1935</v>
      </c>
      <c r="D974" s="292"/>
      <c r="E974" s="292"/>
      <c r="F974" s="64" t="str">
        <f t="shared" si="190"/>
        <v>-</v>
      </c>
    </row>
    <row r="975" spans="1:6" ht="12.75" customHeight="1" x14ac:dyDescent="0.2">
      <c r="A975" s="61">
        <v>54742</v>
      </c>
      <c r="B975" s="95" t="s">
        <v>1936</v>
      </c>
      <c r="C975" s="62" t="s">
        <v>1937</v>
      </c>
      <c r="D975" s="292"/>
      <c r="E975" s="292"/>
      <c r="F975" s="64" t="str">
        <f t="shared" si="190"/>
        <v>-</v>
      </c>
    </row>
    <row r="976" spans="1:6" ht="24" x14ac:dyDescent="0.2">
      <c r="A976" s="61">
        <v>54751</v>
      </c>
      <c r="B976" s="95" t="s">
        <v>1938</v>
      </c>
      <c r="C976" s="62" t="s">
        <v>1939</v>
      </c>
      <c r="D976" s="292"/>
      <c r="E976" s="292"/>
      <c r="F976" s="64" t="str">
        <f t="shared" si="190"/>
        <v>-</v>
      </c>
    </row>
    <row r="977" spans="1:6" ht="24" x14ac:dyDescent="0.2">
      <c r="A977" s="61">
        <v>54752</v>
      </c>
      <c r="B977" s="95" t="s">
        <v>1940</v>
      </c>
      <c r="C977" s="62" t="s">
        <v>1941</v>
      </c>
      <c r="D977" s="292"/>
      <c r="E977" s="292"/>
      <c r="F977" s="64" t="str">
        <f t="shared" si="190"/>
        <v>-</v>
      </c>
    </row>
    <row r="978" spans="1:6" ht="24" x14ac:dyDescent="0.2">
      <c r="A978" s="61">
        <v>54761</v>
      </c>
      <c r="B978" s="95" t="s">
        <v>1942</v>
      </c>
      <c r="C978" s="62" t="s">
        <v>1943</v>
      </c>
      <c r="D978" s="292"/>
      <c r="E978" s="292"/>
      <c r="F978" s="64" t="str">
        <f t="shared" si="190"/>
        <v>-</v>
      </c>
    </row>
    <row r="979" spans="1:6" ht="24" x14ac:dyDescent="0.2">
      <c r="A979" s="61">
        <v>54762</v>
      </c>
      <c r="B979" s="95" t="s">
        <v>1944</v>
      </c>
      <c r="C979" s="62" t="s">
        <v>1945</v>
      </c>
      <c r="D979" s="292"/>
      <c r="E979" s="292"/>
      <c r="F979" s="64" t="str">
        <f t="shared" si="190"/>
        <v>-</v>
      </c>
    </row>
    <row r="980" spans="1:6" ht="24" x14ac:dyDescent="0.2">
      <c r="A980" s="61">
        <v>54771</v>
      </c>
      <c r="B980" s="95" t="s">
        <v>1946</v>
      </c>
      <c r="C980" s="62" t="s">
        <v>1947</v>
      </c>
      <c r="D980" s="292"/>
      <c r="E980" s="292"/>
      <c r="F980" s="64" t="str">
        <f t="shared" si="190"/>
        <v>-</v>
      </c>
    </row>
    <row r="981" spans="1:6" ht="24" x14ac:dyDescent="0.2">
      <c r="A981" s="61">
        <v>54772</v>
      </c>
      <c r="B981" s="95" t="s">
        <v>1948</v>
      </c>
      <c r="C981" s="62" t="s">
        <v>1949</v>
      </c>
      <c r="D981" s="292"/>
      <c r="E981" s="292"/>
      <c r="F981" s="64" t="str">
        <f t="shared" si="190"/>
        <v>-</v>
      </c>
    </row>
    <row r="982" spans="1:6" ht="24" x14ac:dyDescent="0.2">
      <c r="A982" s="68">
        <v>55312</v>
      </c>
      <c r="B982" s="98" t="s">
        <v>1950</v>
      </c>
      <c r="C982" s="69" t="s">
        <v>1951</v>
      </c>
      <c r="D982" s="293"/>
      <c r="E982" s="293"/>
      <c r="F982" s="70" t="str">
        <f t="shared" si="190"/>
        <v>-</v>
      </c>
    </row>
    <row r="983" spans="1:6" ht="20.100000000000001" customHeight="1" x14ac:dyDescent="0.2">
      <c r="A983" s="362" t="s">
        <v>1952</v>
      </c>
      <c r="B983" s="363"/>
      <c r="C983" s="80"/>
      <c r="D983" s="89"/>
      <c r="E983" s="89"/>
      <c r="F983" s="90"/>
    </row>
    <row r="984" spans="1:6" ht="39" customHeight="1" x14ac:dyDescent="0.2">
      <c r="A984" s="247" t="s">
        <v>1953</v>
      </c>
      <c r="B984" s="243" t="s">
        <v>49</v>
      </c>
      <c r="C984" s="267" t="s">
        <v>50</v>
      </c>
      <c r="D984" s="82" t="s">
        <v>1954</v>
      </c>
      <c r="E984" s="83" t="s">
        <v>1955</v>
      </c>
      <c r="F984" s="79" t="s">
        <v>62</v>
      </c>
    </row>
    <row r="985" spans="1:6" ht="36" x14ac:dyDescent="0.2">
      <c r="A985" s="84" t="s">
        <v>1956</v>
      </c>
      <c r="B985" s="236" t="s">
        <v>1957</v>
      </c>
      <c r="C985" s="85" t="s">
        <v>1958</v>
      </c>
      <c r="D985" s="294"/>
      <c r="E985" s="294"/>
      <c r="F985" s="76" t="str">
        <f t="shared" ref="F985:F992" si="191">IF(D985&lt;&gt;0,IF(E985/D985&gt;=100,"&gt;&gt;100",E985/D985*100),"-")</f>
        <v>-</v>
      </c>
    </row>
    <row r="986" spans="1:6" ht="24" x14ac:dyDescent="0.2">
      <c r="A986" s="61" t="s">
        <v>1959</v>
      </c>
      <c r="B986" s="95" t="s">
        <v>1960</v>
      </c>
      <c r="C986" s="62" t="s">
        <v>1959</v>
      </c>
      <c r="D986" s="295"/>
      <c r="E986" s="295"/>
      <c r="F986" s="64" t="str">
        <f t="shared" si="191"/>
        <v>-</v>
      </c>
    </row>
    <row r="987" spans="1:6" ht="24" x14ac:dyDescent="0.2">
      <c r="A987" s="61" t="s">
        <v>1961</v>
      </c>
      <c r="B987" s="95" t="s">
        <v>1962</v>
      </c>
      <c r="C987" s="62" t="s">
        <v>1961</v>
      </c>
      <c r="D987" s="295"/>
      <c r="E987" s="295"/>
      <c r="F987" s="64" t="str">
        <f t="shared" si="191"/>
        <v>-</v>
      </c>
    </row>
    <row r="988" spans="1:6" ht="24" x14ac:dyDescent="0.2">
      <c r="A988" s="61">
        <v>26454</v>
      </c>
      <c r="B988" s="95" t="s">
        <v>1963</v>
      </c>
      <c r="C988" s="62" t="s">
        <v>1964</v>
      </c>
      <c r="D988" s="295"/>
      <c r="E988" s="295"/>
      <c r="F988" s="64" t="str">
        <f t="shared" si="191"/>
        <v>-</v>
      </c>
    </row>
    <row r="989" spans="1:6" ht="12.75" customHeight="1" x14ac:dyDescent="0.2">
      <c r="A989" s="61" t="s">
        <v>1965</v>
      </c>
      <c r="B989" s="95" t="s">
        <v>1966</v>
      </c>
      <c r="C989" s="62" t="s">
        <v>1965</v>
      </c>
      <c r="D989" s="295"/>
      <c r="E989" s="295"/>
      <c r="F989" s="64" t="str">
        <f t="shared" si="191"/>
        <v>-</v>
      </c>
    </row>
    <row r="990" spans="1:6" ht="36" x14ac:dyDescent="0.2">
      <c r="A990" s="61" t="s">
        <v>1967</v>
      </c>
      <c r="B990" s="95" t="s">
        <v>1968</v>
      </c>
      <c r="C990" s="62" t="s">
        <v>1969</v>
      </c>
      <c r="D990" s="295"/>
      <c r="E990" s="295"/>
      <c r="F990" s="64" t="str">
        <f t="shared" si="191"/>
        <v>-</v>
      </c>
    </row>
    <row r="991" spans="1:6" ht="12.75" customHeight="1" x14ac:dyDescent="0.2">
      <c r="A991" s="61" t="s">
        <v>1970</v>
      </c>
      <c r="B991" s="95" t="s">
        <v>1971</v>
      </c>
      <c r="C991" s="62" t="s">
        <v>1970</v>
      </c>
      <c r="D991" s="295"/>
      <c r="E991" s="295"/>
      <c r="F991" s="64" t="str">
        <f t="shared" si="191"/>
        <v>-</v>
      </c>
    </row>
    <row r="992" spans="1:6" ht="24" x14ac:dyDescent="0.2">
      <c r="A992" s="68">
        <v>26534</v>
      </c>
      <c r="B992" s="98" t="s">
        <v>1972</v>
      </c>
      <c r="C992" s="69" t="s">
        <v>1973</v>
      </c>
      <c r="D992" s="296"/>
      <c r="E992" s="296"/>
      <c r="F992" s="70" t="str">
        <f t="shared" si="191"/>
        <v>-</v>
      </c>
    </row>
    <row r="993" spans="1:6" ht="15" customHeight="1" x14ac:dyDescent="0.2">
      <c r="A993" s="233"/>
      <c r="B993" s="258"/>
      <c r="C993" s="268"/>
      <c r="D993" s="87"/>
      <c r="E993" s="87"/>
      <c r="F993" s="87"/>
    </row>
    <row r="994" spans="1:6" ht="15" customHeight="1" x14ac:dyDescent="0.2">
      <c r="A994" s="233"/>
      <c r="B994" s="258"/>
      <c r="C994" s="268"/>
      <c r="D994" s="360"/>
      <c r="E994" s="361"/>
      <c r="F994" s="87"/>
    </row>
    <row r="995" spans="1:6" ht="15" customHeight="1" x14ac:dyDescent="0.2">
      <c r="A995" s="233"/>
      <c r="B995" s="258"/>
      <c r="C995" s="268"/>
      <c r="D995" s="360"/>
      <c r="E995" s="361"/>
      <c r="F995" s="87"/>
    </row>
    <row r="996" spans="1:6" ht="15" customHeight="1" x14ac:dyDescent="0.2">
      <c r="A996" s="233"/>
      <c r="B996" s="258"/>
      <c r="C996" s="268"/>
      <c r="D996" s="87"/>
      <c r="E996" s="87"/>
      <c r="F996" s="87"/>
    </row>
    <row r="997" spans="1:6" ht="15" customHeight="1" x14ac:dyDescent="0.2">
      <c r="A997" s="233"/>
      <c r="B997" s="258"/>
      <c r="C997" s="268"/>
      <c r="D997" s="87"/>
      <c r="E997" s="87"/>
      <c r="F997" s="87"/>
    </row>
    <row r="998" spans="1:6" ht="15" customHeight="1" x14ac:dyDescent="0.2">
      <c r="A998" s="233"/>
      <c r="B998" s="258"/>
      <c r="C998" s="268"/>
      <c r="D998" s="87"/>
      <c r="E998" s="87"/>
      <c r="F998" s="87"/>
    </row>
    <row r="999" spans="1:6" ht="15" customHeight="1" x14ac:dyDescent="0.2">
      <c r="A999" s="233"/>
      <c r="B999" s="258"/>
      <c r="C999" s="268"/>
      <c r="D999" s="87"/>
      <c r="E999" s="87"/>
      <c r="F999" s="87"/>
    </row>
    <row r="1000" spans="1:6" ht="15" customHeight="1" x14ac:dyDescent="0.2">
      <c r="A1000" s="233"/>
      <c r="B1000" s="258"/>
      <c r="C1000" s="268"/>
      <c r="D1000" s="87"/>
      <c r="E1000" s="87"/>
      <c r="F1000" s="87"/>
    </row>
    <row r="1001" spans="1:6" ht="15" customHeight="1" x14ac:dyDescent="0.2">
      <c r="A1001" s="233"/>
      <c r="B1001" s="258"/>
      <c r="C1001" s="268"/>
      <c r="D1001" s="87"/>
      <c r="E1001" s="87"/>
      <c r="F1001" s="87"/>
    </row>
    <row r="1002" spans="1:6" ht="15" customHeight="1" x14ac:dyDescent="0.2">
      <c r="A1002" s="233"/>
      <c r="B1002" s="258"/>
      <c r="C1002" s="268"/>
      <c r="D1002" s="87"/>
      <c r="E1002" s="87"/>
      <c r="F1002" s="87"/>
    </row>
    <row r="1003" spans="1:6" ht="15" customHeight="1" x14ac:dyDescent="0.2">
      <c r="A1003" s="233"/>
      <c r="B1003" s="258"/>
      <c r="C1003" s="268"/>
      <c r="D1003" s="87"/>
      <c r="E1003" s="87"/>
      <c r="F1003" s="87"/>
    </row>
    <row r="1004" spans="1:6" ht="15" customHeight="1" x14ac:dyDescent="0.2">
      <c r="A1004" s="233"/>
      <c r="B1004" s="258"/>
      <c r="C1004" s="268"/>
      <c r="D1004" s="87"/>
      <c r="E1004" s="87"/>
      <c r="F1004" s="87"/>
    </row>
    <row r="1005" spans="1:6" ht="15" customHeight="1" x14ac:dyDescent="0.2">
      <c r="A1005" s="233"/>
      <c r="B1005" s="258"/>
      <c r="C1005" s="268"/>
      <c r="D1005" s="87"/>
      <c r="E1005" s="87"/>
      <c r="F1005" s="87"/>
    </row>
    <row r="1006" spans="1:6" ht="15" customHeight="1" x14ac:dyDescent="0.2">
      <c r="A1006" s="233"/>
      <c r="B1006" s="258"/>
      <c r="C1006" s="268"/>
      <c r="D1006" s="87"/>
      <c r="E1006" s="87"/>
      <c r="F1006" s="87"/>
    </row>
    <row r="1007" spans="1:6" ht="15" customHeight="1" x14ac:dyDescent="0.2">
      <c r="A1007" s="233"/>
      <c r="B1007" s="258"/>
      <c r="C1007" s="268"/>
      <c r="D1007" s="87"/>
      <c r="E1007" s="87"/>
      <c r="F1007" s="87"/>
    </row>
    <row r="1008" spans="1:6" ht="15" customHeight="1" x14ac:dyDescent="0.2">
      <c r="A1008" s="233"/>
      <c r="B1008" s="258"/>
      <c r="C1008" s="268"/>
      <c r="D1008" s="87"/>
      <c r="E1008" s="87"/>
      <c r="F1008" s="87"/>
    </row>
    <row r="1009" spans="1:6" ht="15" customHeight="1" x14ac:dyDescent="0.2">
      <c r="A1009" s="233"/>
      <c r="B1009" s="258"/>
      <c r="C1009" s="268"/>
      <c r="D1009" s="87"/>
      <c r="E1009" s="87"/>
      <c r="F1009" s="87"/>
    </row>
    <row r="1010" spans="1:6" ht="15" customHeight="1" x14ac:dyDescent="0.2">
      <c r="A1010" s="233"/>
      <c r="B1010" s="258"/>
      <c r="C1010" s="268"/>
      <c r="D1010" s="87"/>
      <c r="E1010" s="87"/>
      <c r="F1010" s="87"/>
    </row>
    <row r="1011" spans="1:6" ht="15" customHeight="1" x14ac:dyDescent="0.2">
      <c r="A1011" s="233"/>
      <c r="B1011" s="258"/>
      <c r="C1011" s="268"/>
      <c r="D1011" s="87"/>
      <c r="E1011" s="87"/>
      <c r="F1011" s="87"/>
    </row>
    <row r="1012" spans="1:6" ht="15" customHeight="1" x14ac:dyDescent="0.2">
      <c r="A1012" s="233"/>
      <c r="B1012" s="258"/>
      <c r="C1012" s="268"/>
      <c r="D1012" s="87"/>
      <c r="E1012" s="87"/>
      <c r="F1012" s="87"/>
    </row>
    <row r="1013" spans="1:6" ht="15" customHeight="1" x14ac:dyDescent="0.2">
      <c r="A1013" s="233"/>
      <c r="B1013" s="258"/>
      <c r="C1013" s="268"/>
      <c r="D1013" s="87"/>
      <c r="E1013" s="87"/>
      <c r="F1013" s="87"/>
    </row>
    <row r="1014" spans="1:6" ht="15" customHeight="1" x14ac:dyDescent="0.2">
      <c r="A1014" s="233"/>
      <c r="B1014" s="258"/>
      <c r="C1014" s="268"/>
      <c r="D1014" s="87"/>
      <c r="E1014" s="87"/>
      <c r="F1014" s="87"/>
    </row>
    <row r="1015" spans="1:6" ht="15" customHeight="1" x14ac:dyDescent="0.2">
      <c r="A1015" s="233"/>
      <c r="B1015" s="258"/>
      <c r="C1015" s="268"/>
      <c r="D1015" s="87"/>
      <c r="E1015" s="87"/>
      <c r="F1015" s="87"/>
    </row>
    <row r="1016" spans="1:6" ht="15" customHeight="1" x14ac:dyDescent="0.2">
      <c r="A1016" s="233"/>
      <c r="B1016" s="258"/>
      <c r="C1016" s="268"/>
      <c r="D1016" s="87"/>
      <c r="E1016" s="87"/>
      <c r="F1016" s="87"/>
    </row>
    <row r="1017" spans="1:6" ht="15" customHeight="1" x14ac:dyDescent="0.2">
      <c r="A1017" s="233"/>
      <c r="B1017" s="258"/>
      <c r="C1017" s="268"/>
      <c r="D1017" s="87"/>
      <c r="E1017" s="87"/>
      <c r="F1017" s="87"/>
    </row>
    <row r="1018" spans="1:6" ht="15" customHeight="1" x14ac:dyDescent="0.2">
      <c r="A1018" s="233"/>
      <c r="B1018" s="258"/>
      <c r="C1018" s="268"/>
      <c r="D1018" s="87"/>
      <c r="E1018" s="87"/>
      <c r="F1018" s="87"/>
    </row>
    <row r="1019" spans="1:6" ht="15" customHeight="1" x14ac:dyDescent="0.2">
      <c r="A1019" s="233"/>
      <c r="B1019" s="258"/>
      <c r="C1019" s="268"/>
      <c r="D1019" s="87"/>
      <c r="E1019" s="87"/>
      <c r="F1019" s="87"/>
    </row>
    <row r="1020" spans="1:6" ht="15" customHeight="1" x14ac:dyDescent="0.2">
      <c r="A1020" s="233"/>
      <c r="B1020" s="258"/>
      <c r="C1020" s="268"/>
      <c r="D1020" s="87"/>
      <c r="E1020" s="87"/>
      <c r="F1020" s="87"/>
    </row>
    <row r="1021" spans="1:6" ht="15" customHeight="1" x14ac:dyDescent="0.2">
      <c r="A1021" s="233"/>
      <c r="B1021" s="258"/>
      <c r="C1021" s="268"/>
      <c r="D1021" s="87"/>
      <c r="E1021" s="87"/>
      <c r="F1021" s="87"/>
    </row>
    <row r="1022" spans="1:6" ht="15" customHeight="1" x14ac:dyDescent="0.2">
      <c r="A1022" s="233"/>
      <c r="B1022" s="258"/>
      <c r="C1022" s="268"/>
      <c r="D1022" s="87"/>
      <c r="E1022" s="87"/>
      <c r="F1022" s="87"/>
    </row>
    <row r="1023" spans="1:6" ht="15" customHeight="1" x14ac:dyDescent="0.2">
      <c r="A1023" s="233"/>
      <c r="B1023" s="258"/>
      <c r="C1023" s="268"/>
      <c r="D1023" s="87"/>
      <c r="E1023" s="87"/>
      <c r="F1023" s="87"/>
    </row>
    <row r="1024" spans="1:6" ht="15" customHeight="1" x14ac:dyDescent="0.2">
      <c r="A1024" s="233"/>
      <c r="B1024" s="258"/>
      <c r="C1024" s="268"/>
      <c r="D1024" s="87"/>
      <c r="E1024" s="87"/>
      <c r="F1024" s="87"/>
    </row>
    <row r="1025" spans="1:6" ht="15" customHeight="1" x14ac:dyDescent="0.2">
      <c r="A1025" s="233"/>
      <c r="B1025" s="258"/>
      <c r="C1025" s="268"/>
      <c r="D1025" s="87"/>
      <c r="E1025" s="87"/>
      <c r="F1025" s="87"/>
    </row>
  </sheetData>
  <sheetProtection algorithmName="SHA-512" hashValue="RCvJW37pibPekUUfW3Tc4FZFosPjJ0zukqUcaSXg+neZ/Kz9jMZCEYi0FSIugkBUwn7kPRVKm+X5wVQpFpQfGQ==" saltValue="Nf70RNHbFOuIMKBJXXhwkA==" spinCount="100000" sheet="1" objects="1" scenarios="1" selectLockedCells="1"/>
  <mergeCells count="10">
    <mergeCell ref="D994:E994"/>
    <mergeCell ref="D995:E995"/>
    <mergeCell ref="A983:B983"/>
    <mergeCell ref="C1:F1"/>
    <mergeCell ref="A2:F2"/>
    <mergeCell ref="A1:B1"/>
    <mergeCell ref="A5:B5"/>
    <mergeCell ref="A297:B297"/>
    <mergeCell ref="A419:B419"/>
    <mergeCell ref="A648:B648"/>
  </mergeCells>
  <conditionalFormatting sqref="D6:E7 D9:E16 D18:E982">
    <cfRule type="cellIs" dxfId="16" priority="4" operator="lessThan">
      <formula>0</formula>
    </cfRule>
  </conditionalFormatting>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pane ySplit="1" topLeftCell="A2" activePane="bottomLeft" state="frozen"/>
      <selection pane="bottomLeft" activeCell="D9" sqref="D9"/>
    </sheetView>
  </sheetViews>
  <sheetFormatPr defaultColWidth="14.42578125" defaultRowHeight="15" customHeight="1" x14ac:dyDescent="0.2"/>
  <cols>
    <col min="1" max="1" width="12.7109375" style="264" customWidth="1"/>
    <col min="2" max="2" width="60.7109375" style="287" customWidth="1"/>
    <col min="3" max="3" width="12.7109375" style="264" customWidth="1"/>
    <col min="4" max="5" width="14.7109375" style="110" customWidth="1"/>
    <col min="6" max="6" width="8.7109375" style="110" customWidth="1"/>
    <col min="7" max="24" width="8" style="109" customWidth="1"/>
    <col min="25" max="27" width="14.42578125" style="109" customWidth="1"/>
    <col min="28" max="16384" width="14.42578125" style="109"/>
  </cols>
  <sheetData>
    <row r="1" spans="1:25" s="59" customFormat="1" ht="15" customHeight="1" x14ac:dyDescent="0.2">
      <c r="A1" s="373" t="s">
        <v>56</v>
      </c>
      <c r="B1" s="370"/>
      <c r="C1" s="374" t="s">
        <v>1974</v>
      </c>
      <c r="D1" s="365"/>
      <c r="E1" s="365"/>
      <c r="F1" s="366"/>
      <c r="G1" s="58"/>
      <c r="H1" s="58"/>
      <c r="I1" s="58"/>
      <c r="J1" s="58"/>
      <c r="K1" s="58"/>
      <c r="L1" s="58"/>
      <c r="M1" s="58"/>
      <c r="N1" s="58"/>
      <c r="O1" s="58"/>
      <c r="P1" s="58"/>
      <c r="Q1" s="58"/>
      <c r="R1" s="58"/>
      <c r="S1" s="58"/>
      <c r="T1" s="58"/>
      <c r="U1" s="58"/>
      <c r="V1" s="58"/>
      <c r="W1" s="58"/>
      <c r="X1" s="58"/>
    </row>
    <row r="2" spans="1:25" ht="50.1" customHeight="1" x14ac:dyDescent="0.25">
      <c r="A2" s="375" t="s">
        <v>40</v>
      </c>
      <c r="B2" s="376"/>
      <c r="C2" s="376"/>
      <c r="D2" s="376"/>
      <c r="E2" s="376"/>
      <c r="F2" s="376"/>
      <c r="G2" s="108"/>
      <c r="H2" s="108"/>
      <c r="I2" s="108"/>
      <c r="J2" s="108"/>
      <c r="K2" s="108"/>
      <c r="L2" s="108"/>
      <c r="M2" s="108"/>
      <c r="N2" s="108"/>
      <c r="O2" s="108"/>
      <c r="P2" s="108"/>
      <c r="Q2" s="108"/>
      <c r="R2" s="108"/>
      <c r="S2" s="108"/>
      <c r="T2" s="108"/>
      <c r="U2" s="108"/>
      <c r="V2" s="108"/>
      <c r="W2" s="108"/>
      <c r="X2" s="108"/>
    </row>
    <row r="3" spans="1:25" s="273" customFormat="1" ht="48" customHeight="1" x14ac:dyDescent="0.2">
      <c r="A3" s="204" t="s">
        <v>59</v>
      </c>
      <c r="B3" s="274" t="s">
        <v>49</v>
      </c>
      <c r="C3" s="206" t="s">
        <v>50</v>
      </c>
      <c r="D3" s="205" t="s">
        <v>1975</v>
      </c>
      <c r="E3" s="274" t="s">
        <v>1976</v>
      </c>
      <c r="F3" s="275" t="s">
        <v>62</v>
      </c>
    </row>
    <row r="4" spans="1:25" s="271" customFormat="1" ht="12" customHeight="1" x14ac:dyDescent="0.2">
      <c r="A4" s="191">
        <v>1</v>
      </c>
      <c r="B4" s="235">
        <v>2</v>
      </c>
      <c r="C4" s="192" t="s">
        <v>63</v>
      </c>
      <c r="D4" s="192">
        <v>4</v>
      </c>
      <c r="E4" s="193">
        <v>5</v>
      </c>
      <c r="F4" s="194">
        <v>6</v>
      </c>
      <c r="G4" s="270"/>
      <c r="H4" s="270"/>
      <c r="I4" s="270"/>
      <c r="J4" s="270"/>
      <c r="K4" s="270"/>
      <c r="L4" s="270"/>
      <c r="M4" s="270"/>
      <c r="N4" s="270"/>
      <c r="O4" s="270"/>
      <c r="P4" s="270"/>
      <c r="Q4" s="270"/>
      <c r="R4" s="270"/>
      <c r="S4" s="270"/>
      <c r="T4" s="270"/>
      <c r="U4" s="270"/>
      <c r="V4" s="270"/>
      <c r="W4" s="270"/>
      <c r="X4" s="270"/>
      <c r="Y4" s="270"/>
    </row>
    <row r="5" spans="1:25" s="77" customFormat="1" ht="20.100000000000001" customHeight="1" x14ac:dyDescent="0.2">
      <c r="A5" s="371" t="s">
        <v>1977</v>
      </c>
      <c r="B5" s="372"/>
      <c r="C5" s="261"/>
      <c r="D5" s="88"/>
      <c r="E5" s="88"/>
      <c r="F5" s="72"/>
      <c r="G5" s="60"/>
      <c r="H5" s="60"/>
      <c r="I5" s="60"/>
      <c r="J5" s="60"/>
      <c r="K5" s="60"/>
      <c r="L5" s="60"/>
      <c r="M5" s="60"/>
      <c r="N5" s="60"/>
      <c r="O5" s="60"/>
      <c r="P5" s="60"/>
      <c r="Q5" s="60"/>
      <c r="R5" s="60"/>
      <c r="S5" s="60"/>
      <c r="T5" s="60"/>
      <c r="U5" s="60"/>
      <c r="V5" s="60"/>
      <c r="W5" s="60"/>
      <c r="X5" s="60"/>
    </row>
    <row r="6" spans="1:25" ht="12.75" customHeight="1" x14ac:dyDescent="0.2">
      <c r="A6" s="276"/>
      <c r="B6" s="277" t="s">
        <v>1978</v>
      </c>
      <c r="C6" s="278" t="s">
        <v>1979</v>
      </c>
      <c r="D6" s="279">
        <f t="shared" ref="D6:E6" si="0">D7+D68</f>
        <v>0</v>
      </c>
      <c r="E6" s="279">
        <f t="shared" si="0"/>
        <v>0</v>
      </c>
      <c r="F6" s="280" t="str">
        <f t="shared" ref="F6:F260" si="1">IF(D6&gt;0,IF(E6/D6&gt;=100,"&gt;&gt;100",E6/D6*100),"-")</f>
        <v>-</v>
      </c>
      <c r="G6" s="108"/>
      <c r="H6" s="108"/>
      <c r="I6" s="108"/>
      <c r="J6" s="108"/>
      <c r="K6" s="108"/>
      <c r="L6" s="108"/>
      <c r="M6" s="108"/>
      <c r="N6" s="108"/>
      <c r="O6" s="108"/>
      <c r="P6" s="108"/>
      <c r="Q6" s="108"/>
      <c r="R6" s="108"/>
      <c r="S6" s="108"/>
      <c r="T6" s="108"/>
      <c r="U6" s="108"/>
      <c r="V6" s="108"/>
      <c r="W6" s="108"/>
      <c r="X6" s="108"/>
    </row>
    <row r="7" spans="1:25" ht="12.75" customHeight="1" x14ac:dyDescent="0.2">
      <c r="A7" s="112">
        <v>0</v>
      </c>
      <c r="B7" s="107" t="s">
        <v>1980</v>
      </c>
      <c r="C7" s="113" t="s">
        <v>1981</v>
      </c>
      <c r="D7" s="127">
        <f t="shared" ref="D7:E7" si="2">D8+D12+D51+D52+D56+D63</f>
        <v>0</v>
      </c>
      <c r="E7" s="127">
        <f t="shared" si="2"/>
        <v>0</v>
      </c>
      <c r="F7" s="114" t="str">
        <f t="shared" si="1"/>
        <v>-</v>
      </c>
      <c r="G7" s="108"/>
      <c r="H7" s="108"/>
      <c r="I7" s="108"/>
      <c r="J7" s="108"/>
      <c r="K7" s="108"/>
      <c r="L7" s="108"/>
      <c r="M7" s="108"/>
      <c r="N7" s="108"/>
      <c r="O7" s="108"/>
      <c r="P7" s="108"/>
      <c r="Q7" s="108"/>
      <c r="R7" s="108"/>
      <c r="S7" s="108"/>
      <c r="T7" s="108"/>
      <c r="U7" s="108"/>
      <c r="V7" s="108"/>
      <c r="W7" s="108"/>
      <c r="X7" s="108"/>
    </row>
    <row r="8" spans="1:25" ht="12.75" customHeight="1" x14ac:dyDescent="0.2">
      <c r="A8" s="112" t="s">
        <v>1982</v>
      </c>
      <c r="B8" s="107" t="s">
        <v>1983</v>
      </c>
      <c r="C8" s="113" t="s">
        <v>1982</v>
      </c>
      <c r="D8" s="127">
        <f t="shared" ref="D8:E8" si="3">D9+D10-D11</f>
        <v>0</v>
      </c>
      <c r="E8" s="127">
        <f t="shared" si="3"/>
        <v>0</v>
      </c>
      <c r="F8" s="114" t="str">
        <f t="shared" si="1"/>
        <v>-</v>
      </c>
      <c r="G8" s="108"/>
      <c r="H8" s="108"/>
      <c r="I8" s="108"/>
      <c r="J8" s="108"/>
      <c r="K8" s="108"/>
      <c r="L8" s="108"/>
      <c r="M8" s="108"/>
      <c r="N8" s="108"/>
      <c r="O8" s="108"/>
      <c r="P8" s="108"/>
      <c r="Q8" s="108"/>
      <c r="R8" s="108"/>
      <c r="S8" s="108"/>
      <c r="T8" s="108"/>
      <c r="U8" s="108"/>
      <c r="V8" s="108"/>
      <c r="W8" s="108"/>
      <c r="X8" s="108"/>
    </row>
    <row r="9" spans="1:25" ht="12.75" customHeight="1" x14ac:dyDescent="0.2">
      <c r="A9" s="112" t="s">
        <v>1984</v>
      </c>
      <c r="B9" s="107" t="s">
        <v>1985</v>
      </c>
      <c r="C9" s="113" t="s">
        <v>1984</v>
      </c>
      <c r="D9" s="297"/>
      <c r="E9" s="297"/>
      <c r="F9" s="114" t="str">
        <f t="shared" si="1"/>
        <v>-</v>
      </c>
      <c r="G9" s="108"/>
      <c r="H9" s="108"/>
      <c r="I9" s="108"/>
      <c r="J9" s="108"/>
      <c r="K9" s="108"/>
      <c r="L9" s="108"/>
      <c r="M9" s="108"/>
      <c r="N9" s="108"/>
      <c r="O9" s="108"/>
      <c r="P9" s="108"/>
      <c r="Q9" s="108"/>
      <c r="R9" s="108"/>
      <c r="S9" s="108"/>
      <c r="T9" s="108"/>
      <c r="U9" s="108"/>
      <c r="V9" s="108"/>
      <c r="W9" s="108"/>
      <c r="X9" s="108"/>
    </row>
    <row r="10" spans="1:25" ht="12.75" customHeight="1" x14ac:dyDescent="0.2">
      <c r="A10" s="112" t="s">
        <v>1986</v>
      </c>
      <c r="B10" s="107" t="s">
        <v>1987</v>
      </c>
      <c r="C10" s="113" t="s">
        <v>1986</v>
      </c>
      <c r="D10" s="297"/>
      <c r="E10" s="297"/>
      <c r="F10" s="114" t="str">
        <f t="shared" si="1"/>
        <v>-</v>
      </c>
      <c r="G10" s="108"/>
      <c r="H10" s="108"/>
      <c r="I10" s="108"/>
      <c r="J10" s="108"/>
      <c r="K10" s="108"/>
      <c r="L10" s="108"/>
      <c r="M10" s="108"/>
      <c r="N10" s="108"/>
      <c r="O10" s="108"/>
      <c r="P10" s="108"/>
      <c r="Q10" s="108"/>
      <c r="R10" s="108"/>
      <c r="S10" s="108"/>
      <c r="T10" s="108"/>
      <c r="U10" s="108"/>
      <c r="V10" s="108"/>
      <c r="W10" s="108"/>
      <c r="X10" s="108"/>
    </row>
    <row r="11" spans="1:25" ht="12.75" customHeight="1" x14ac:dyDescent="0.2">
      <c r="A11" s="112" t="s">
        <v>1988</v>
      </c>
      <c r="B11" s="107" t="s">
        <v>1989</v>
      </c>
      <c r="C11" s="113" t="s">
        <v>1988</v>
      </c>
      <c r="D11" s="297"/>
      <c r="E11" s="297"/>
      <c r="F11" s="114" t="str">
        <f t="shared" si="1"/>
        <v>-</v>
      </c>
      <c r="G11" s="108"/>
      <c r="H11" s="108"/>
      <c r="I11" s="108"/>
      <c r="J11" s="108"/>
      <c r="K11" s="108"/>
      <c r="L11" s="108"/>
      <c r="M11" s="108"/>
      <c r="N11" s="108"/>
      <c r="O11" s="108"/>
      <c r="P11" s="108"/>
      <c r="Q11" s="108"/>
      <c r="R11" s="108"/>
      <c r="S11" s="108"/>
      <c r="T11" s="108"/>
      <c r="U11" s="108"/>
      <c r="V11" s="108"/>
      <c r="W11" s="108"/>
      <c r="X11" s="108"/>
    </row>
    <row r="12" spans="1:25" ht="24" x14ac:dyDescent="0.2">
      <c r="A12" s="112" t="s">
        <v>1990</v>
      </c>
      <c r="B12" s="107" t="s">
        <v>1991</v>
      </c>
      <c r="C12" s="113" t="s">
        <v>1990</v>
      </c>
      <c r="D12" s="127">
        <f t="shared" ref="D12:E12" si="4">D13+D19+D29+D35+D41+D45</f>
        <v>0</v>
      </c>
      <c r="E12" s="127">
        <f t="shared" si="4"/>
        <v>0</v>
      </c>
      <c r="F12" s="114" t="str">
        <f t="shared" si="1"/>
        <v>-</v>
      </c>
      <c r="G12" s="108"/>
      <c r="H12" s="108"/>
      <c r="I12" s="108"/>
      <c r="J12" s="108"/>
      <c r="K12" s="108"/>
      <c r="L12" s="108"/>
      <c r="M12" s="108"/>
      <c r="N12" s="108"/>
      <c r="O12" s="108"/>
      <c r="P12" s="108"/>
      <c r="Q12" s="108"/>
      <c r="R12" s="108"/>
      <c r="S12" s="108"/>
      <c r="T12" s="108"/>
      <c r="U12" s="108"/>
      <c r="V12" s="108"/>
      <c r="W12" s="108"/>
      <c r="X12" s="108"/>
    </row>
    <row r="13" spans="1:25" ht="12.75" customHeight="1" x14ac:dyDescent="0.2">
      <c r="A13" s="115" t="s">
        <v>1992</v>
      </c>
      <c r="B13" s="107" t="s">
        <v>1993</v>
      </c>
      <c r="C13" s="113" t="s">
        <v>1992</v>
      </c>
      <c r="D13" s="127">
        <f t="shared" ref="D13:E13" si="5">SUM(D14:D17)-D18</f>
        <v>0</v>
      </c>
      <c r="E13" s="127">
        <f t="shared" si="5"/>
        <v>0</v>
      </c>
      <c r="F13" s="114" t="str">
        <f t="shared" si="1"/>
        <v>-</v>
      </c>
      <c r="G13" s="108"/>
      <c r="H13" s="108"/>
      <c r="I13" s="108"/>
      <c r="J13" s="108"/>
      <c r="K13" s="108"/>
      <c r="L13" s="108"/>
      <c r="M13" s="108"/>
      <c r="N13" s="108"/>
      <c r="O13" s="108"/>
      <c r="P13" s="108"/>
      <c r="Q13" s="108"/>
      <c r="R13" s="108"/>
      <c r="S13" s="108"/>
      <c r="T13" s="108"/>
      <c r="U13" s="108"/>
      <c r="V13" s="108"/>
      <c r="W13" s="108"/>
      <c r="X13" s="108"/>
    </row>
    <row r="14" spans="1:25" ht="12.75" customHeight="1" x14ac:dyDescent="0.2">
      <c r="A14" s="112" t="s">
        <v>1994</v>
      </c>
      <c r="B14" s="107" t="s">
        <v>672</v>
      </c>
      <c r="C14" s="113" t="s">
        <v>1994</v>
      </c>
      <c r="D14" s="297"/>
      <c r="E14" s="297"/>
      <c r="F14" s="114" t="str">
        <f t="shared" si="1"/>
        <v>-</v>
      </c>
      <c r="G14" s="108"/>
      <c r="H14" s="108"/>
      <c r="I14" s="108"/>
      <c r="J14" s="108"/>
      <c r="K14" s="108"/>
      <c r="L14" s="108"/>
      <c r="M14" s="108"/>
      <c r="N14" s="108"/>
      <c r="O14" s="108"/>
      <c r="P14" s="108"/>
      <c r="Q14" s="108"/>
      <c r="R14" s="108"/>
      <c r="S14" s="108"/>
      <c r="T14" s="108"/>
      <c r="U14" s="108"/>
      <c r="V14" s="108"/>
      <c r="W14" s="108"/>
      <c r="X14" s="108"/>
    </row>
    <row r="15" spans="1:25" ht="12.75" customHeight="1" x14ac:dyDescent="0.2">
      <c r="A15" s="112" t="s">
        <v>1995</v>
      </c>
      <c r="B15" s="107" t="s">
        <v>674</v>
      </c>
      <c r="C15" s="113" t="s">
        <v>1995</v>
      </c>
      <c r="D15" s="297"/>
      <c r="E15" s="297"/>
      <c r="F15" s="114" t="str">
        <f t="shared" si="1"/>
        <v>-</v>
      </c>
      <c r="G15" s="108"/>
      <c r="H15" s="108"/>
      <c r="I15" s="108"/>
      <c r="J15" s="108"/>
      <c r="K15" s="108"/>
      <c r="L15" s="108"/>
      <c r="M15" s="108"/>
      <c r="N15" s="108"/>
      <c r="O15" s="108"/>
      <c r="P15" s="108"/>
      <c r="Q15" s="108"/>
      <c r="R15" s="108"/>
      <c r="S15" s="108"/>
      <c r="T15" s="108"/>
      <c r="U15" s="108"/>
      <c r="V15" s="108"/>
      <c r="W15" s="108"/>
      <c r="X15" s="108"/>
    </row>
    <row r="16" spans="1:25" ht="12.75" customHeight="1" x14ac:dyDescent="0.2">
      <c r="A16" s="112" t="s">
        <v>1996</v>
      </c>
      <c r="B16" s="107" t="s">
        <v>676</v>
      </c>
      <c r="C16" s="113" t="s">
        <v>1996</v>
      </c>
      <c r="D16" s="297"/>
      <c r="E16" s="297"/>
      <c r="F16" s="114" t="str">
        <f t="shared" si="1"/>
        <v>-</v>
      </c>
      <c r="G16" s="108"/>
      <c r="H16" s="108"/>
      <c r="I16" s="108"/>
      <c r="J16" s="108"/>
      <c r="K16" s="108"/>
      <c r="L16" s="108"/>
      <c r="M16" s="108"/>
      <c r="N16" s="108"/>
      <c r="O16" s="108"/>
      <c r="P16" s="108"/>
      <c r="Q16" s="108"/>
      <c r="R16" s="108"/>
      <c r="S16" s="108"/>
      <c r="T16" s="108"/>
      <c r="U16" s="108"/>
      <c r="V16" s="108"/>
      <c r="W16" s="108"/>
      <c r="X16" s="108"/>
    </row>
    <row r="17" spans="1:24" ht="12.75" customHeight="1" x14ac:dyDescent="0.2">
      <c r="A17" s="112" t="s">
        <v>1997</v>
      </c>
      <c r="B17" s="107" t="s">
        <v>678</v>
      </c>
      <c r="C17" s="113" t="s">
        <v>1997</v>
      </c>
      <c r="D17" s="297"/>
      <c r="E17" s="297"/>
      <c r="F17" s="114" t="str">
        <f t="shared" si="1"/>
        <v>-</v>
      </c>
      <c r="G17" s="108"/>
      <c r="H17" s="108"/>
      <c r="I17" s="108"/>
      <c r="J17" s="108"/>
      <c r="K17" s="108"/>
      <c r="L17" s="108"/>
      <c r="M17" s="108"/>
      <c r="N17" s="108"/>
      <c r="O17" s="108"/>
      <c r="P17" s="108"/>
      <c r="Q17" s="108"/>
      <c r="R17" s="108"/>
      <c r="S17" s="108"/>
      <c r="T17" s="108"/>
      <c r="U17" s="108"/>
      <c r="V17" s="108"/>
      <c r="W17" s="108"/>
      <c r="X17" s="108"/>
    </row>
    <row r="18" spans="1:24" ht="12.75" customHeight="1" x14ac:dyDescent="0.2">
      <c r="A18" s="112" t="s">
        <v>1998</v>
      </c>
      <c r="B18" s="107" t="s">
        <v>1999</v>
      </c>
      <c r="C18" s="113" t="s">
        <v>1998</v>
      </c>
      <c r="D18" s="297"/>
      <c r="E18" s="297"/>
      <c r="F18" s="114" t="str">
        <f t="shared" si="1"/>
        <v>-</v>
      </c>
      <c r="G18" s="108"/>
      <c r="H18" s="108"/>
      <c r="I18" s="108"/>
      <c r="J18" s="108"/>
      <c r="K18" s="108"/>
      <c r="L18" s="108"/>
      <c r="M18" s="108"/>
      <c r="N18" s="108"/>
      <c r="O18" s="108"/>
      <c r="P18" s="108"/>
      <c r="Q18" s="108"/>
      <c r="R18" s="108"/>
      <c r="S18" s="108"/>
      <c r="T18" s="108"/>
      <c r="U18" s="108"/>
      <c r="V18" s="108"/>
      <c r="W18" s="108"/>
      <c r="X18" s="108"/>
    </row>
    <row r="19" spans="1:24" ht="12.75" customHeight="1" x14ac:dyDescent="0.2">
      <c r="A19" s="115" t="s">
        <v>2000</v>
      </c>
      <c r="B19" s="107" t="s">
        <v>2001</v>
      </c>
      <c r="C19" s="113" t="s">
        <v>2000</v>
      </c>
      <c r="D19" s="127">
        <f t="shared" ref="D19:E19" si="6">SUM(D20:D27)-D28</f>
        <v>0</v>
      </c>
      <c r="E19" s="127">
        <f t="shared" si="6"/>
        <v>0</v>
      </c>
      <c r="F19" s="114" t="str">
        <f t="shared" si="1"/>
        <v>-</v>
      </c>
      <c r="G19" s="108"/>
      <c r="H19" s="108"/>
      <c r="I19" s="108"/>
      <c r="J19" s="108"/>
      <c r="K19" s="108"/>
      <c r="L19" s="108"/>
      <c r="M19" s="108"/>
      <c r="N19" s="108"/>
      <c r="O19" s="108"/>
      <c r="P19" s="108"/>
      <c r="Q19" s="108"/>
      <c r="R19" s="108"/>
      <c r="S19" s="108"/>
      <c r="T19" s="108"/>
      <c r="U19" s="108"/>
      <c r="V19" s="108"/>
      <c r="W19" s="108"/>
      <c r="X19" s="108"/>
    </row>
    <row r="20" spans="1:24" ht="12.75" customHeight="1" x14ac:dyDescent="0.2">
      <c r="A20" s="112" t="s">
        <v>2002</v>
      </c>
      <c r="B20" s="107" t="s">
        <v>682</v>
      </c>
      <c r="C20" s="113" t="s">
        <v>2002</v>
      </c>
      <c r="D20" s="297"/>
      <c r="E20" s="297"/>
      <c r="F20" s="114" t="str">
        <f t="shared" si="1"/>
        <v>-</v>
      </c>
      <c r="G20" s="108"/>
      <c r="H20" s="108"/>
      <c r="I20" s="108"/>
      <c r="J20" s="108"/>
      <c r="K20" s="108"/>
      <c r="L20" s="108"/>
      <c r="M20" s="108"/>
      <c r="N20" s="108"/>
      <c r="O20" s="108"/>
      <c r="P20" s="108"/>
      <c r="Q20" s="108"/>
      <c r="R20" s="108"/>
      <c r="S20" s="108"/>
      <c r="T20" s="108"/>
      <c r="U20" s="108"/>
      <c r="V20" s="108"/>
      <c r="W20" s="108"/>
      <c r="X20" s="108"/>
    </row>
    <row r="21" spans="1:24" ht="12.75" customHeight="1" x14ac:dyDescent="0.2">
      <c r="A21" s="112" t="s">
        <v>2003</v>
      </c>
      <c r="B21" s="107" t="s">
        <v>775</v>
      </c>
      <c r="C21" s="113" t="s">
        <v>2003</v>
      </c>
      <c r="D21" s="297"/>
      <c r="E21" s="297"/>
      <c r="F21" s="114" t="str">
        <f t="shared" si="1"/>
        <v>-</v>
      </c>
      <c r="G21" s="108"/>
      <c r="H21" s="108"/>
      <c r="I21" s="108"/>
      <c r="J21" s="108"/>
      <c r="K21" s="108"/>
      <c r="L21" s="108"/>
      <c r="M21" s="108"/>
      <c r="N21" s="108"/>
      <c r="O21" s="108"/>
      <c r="P21" s="108"/>
      <c r="Q21" s="108"/>
      <c r="R21" s="108"/>
      <c r="S21" s="108"/>
      <c r="T21" s="108"/>
      <c r="U21" s="108"/>
      <c r="V21" s="108"/>
      <c r="W21" s="108"/>
      <c r="X21" s="108"/>
    </row>
    <row r="22" spans="1:24" ht="12.75" customHeight="1" x14ac:dyDescent="0.2">
      <c r="A22" s="112" t="s">
        <v>2004</v>
      </c>
      <c r="B22" s="107" t="s">
        <v>686</v>
      </c>
      <c r="C22" s="113" t="s">
        <v>2004</v>
      </c>
      <c r="D22" s="297"/>
      <c r="E22" s="297"/>
      <c r="F22" s="114" t="str">
        <f t="shared" si="1"/>
        <v>-</v>
      </c>
      <c r="G22" s="108"/>
      <c r="H22" s="108"/>
      <c r="I22" s="108"/>
      <c r="J22" s="108"/>
      <c r="K22" s="108"/>
      <c r="L22" s="108"/>
      <c r="M22" s="108"/>
      <c r="N22" s="108"/>
      <c r="O22" s="108"/>
      <c r="P22" s="108"/>
      <c r="Q22" s="108"/>
      <c r="R22" s="108"/>
      <c r="S22" s="108"/>
      <c r="T22" s="108"/>
      <c r="U22" s="108"/>
      <c r="V22" s="108"/>
      <c r="W22" s="108"/>
      <c r="X22" s="108"/>
    </row>
    <row r="23" spans="1:24" ht="12.75" customHeight="1" x14ac:dyDescent="0.2">
      <c r="A23" s="112" t="s">
        <v>2005</v>
      </c>
      <c r="B23" s="107" t="s">
        <v>688</v>
      </c>
      <c r="C23" s="113" t="s">
        <v>2005</v>
      </c>
      <c r="D23" s="297"/>
      <c r="E23" s="297"/>
      <c r="F23" s="114" t="str">
        <f t="shared" si="1"/>
        <v>-</v>
      </c>
      <c r="G23" s="108"/>
      <c r="H23" s="108"/>
      <c r="I23" s="108"/>
      <c r="J23" s="108"/>
      <c r="K23" s="108"/>
      <c r="L23" s="108"/>
      <c r="M23" s="108"/>
      <c r="N23" s="108"/>
      <c r="O23" s="108"/>
      <c r="P23" s="108"/>
      <c r="Q23" s="108"/>
      <c r="R23" s="108"/>
      <c r="S23" s="108"/>
      <c r="T23" s="108"/>
      <c r="U23" s="108"/>
      <c r="V23" s="108"/>
      <c r="W23" s="108"/>
      <c r="X23" s="108"/>
    </row>
    <row r="24" spans="1:24" ht="12.75" customHeight="1" x14ac:dyDescent="0.2">
      <c r="A24" s="112" t="s">
        <v>2006</v>
      </c>
      <c r="B24" s="107" t="s">
        <v>2007</v>
      </c>
      <c r="C24" s="113" t="s">
        <v>2006</v>
      </c>
      <c r="D24" s="297"/>
      <c r="E24" s="297"/>
      <c r="F24" s="114" t="str">
        <f t="shared" si="1"/>
        <v>-</v>
      </c>
      <c r="G24" s="108"/>
      <c r="H24" s="108"/>
      <c r="I24" s="108"/>
      <c r="J24" s="108"/>
      <c r="K24" s="108"/>
      <c r="L24" s="108"/>
      <c r="M24" s="108"/>
      <c r="N24" s="108"/>
      <c r="O24" s="108"/>
      <c r="P24" s="108"/>
      <c r="Q24" s="108"/>
      <c r="R24" s="108"/>
      <c r="S24" s="108"/>
      <c r="T24" s="108"/>
      <c r="U24" s="108"/>
      <c r="V24" s="108"/>
      <c r="W24" s="108"/>
      <c r="X24" s="108"/>
    </row>
    <row r="25" spans="1:24" ht="12.75" customHeight="1" x14ac:dyDescent="0.2">
      <c r="A25" s="112" t="s">
        <v>2008</v>
      </c>
      <c r="B25" s="107" t="s">
        <v>692</v>
      </c>
      <c r="C25" s="113" t="s">
        <v>2008</v>
      </c>
      <c r="D25" s="297"/>
      <c r="E25" s="297"/>
      <c r="F25" s="114" t="str">
        <f t="shared" si="1"/>
        <v>-</v>
      </c>
      <c r="G25" s="108"/>
      <c r="H25" s="108"/>
      <c r="I25" s="108"/>
      <c r="J25" s="108"/>
      <c r="K25" s="108"/>
      <c r="L25" s="108"/>
      <c r="M25" s="108"/>
      <c r="N25" s="108"/>
      <c r="O25" s="108"/>
      <c r="P25" s="108"/>
      <c r="Q25" s="108"/>
      <c r="R25" s="108"/>
      <c r="S25" s="108"/>
      <c r="T25" s="108"/>
      <c r="U25" s="108"/>
      <c r="V25" s="108"/>
      <c r="W25" s="108"/>
      <c r="X25" s="108"/>
    </row>
    <row r="26" spans="1:24" ht="12.75" customHeight="1" x14ac:dyDescent="0.2">
      <c r="A26" s="112" t="s">
        <v>2009</v>
      </c>
      <c r="B26" s="107" t="s">
        <v>694</v>
      </c>
      <c r="C26" s="113" t="s">
        <v>2009</v>
      </c>
      <c r="D26" s="297"/>
      <c r="E26" s="297"/>
      <c r="F26" s="114" t="str">
        <f t="shared" si="1"/>
        <v>-</v>
      </c>
      <c r="G26" s="108"/>
      <c r="H26" s="108"/>
      <c r="I26" s="108"/>
      <c r="J26" s="108"/>
      <c r="K26" s="108"/>
      <c r="L26" s="108"/>
      <c r="M26" s="108"/>
      <c r="N26" s="108"/>
      <c r="O26" s="108"/>
      <c r="P26" s="108"/>
      <c r="Q26" s="108"/>
      <c r="R26" s="108"/>
      <c r="S26" s="108"/>
      <c r="T26" s="108"/>
      <c r="U26" s="108"/>
      <c r="V26" s="108"/>
      <c r="W26" s="108"/>
      <c r="X26" s="108"/>
    </row>
    <row r="27" spans="1:24" ht="12.75" customHeight="1" x14ac:dyDescent="0.2">
      <c r="A27" s="112" t="s">
        <v>2010</v>
      </c>
      <c r="B27" s="107" t="s">
        <v>697</v>
      </c>
      <c r="C27" s="113" t="s">
        <v>2010</v>
      </c>
      <c r="D27" s="297"/>
      <c r="E27" s="297"/>
      <c r="F27" s="114" t="str">
        <f t="shared" si="1"/>
        <v>-</v>
      </c>
      <c r="G27" s="108"/>
      <c r="H27" s="108"/>
      <c r="I27" s="108"/>
      <c r="J27" s="108"/>
      <c r="K27" s="108"/>
      <c r="L27" s="108"/>
      <c r="M27" s="108"/>
      <c r="N27" s="108"/>
      <c r="O27" s="108"/>
      <c r="P27" s="108"/>
      <c r="Q27" s="108"/>
      <c r="R27" s="108"/>
      <c r="S27" s="108"/>
      <c r="T27" s="108"/>
      <c r="U27" s="108"/>
      <c r="V27" s="108"/>
      <c r="W27" s="108"/>
      <c r="X27" s="108"/>
    </row>
    <row r="28" spans="1:24" ht="12.75" customHeight="1" x14ac:dyDescent="0.2">
      <c r="A28" s="112" t="s">
        <v>2011</v>
      </c>
      <c r="B28" s="107" t="s">
        <v>2012</v>
      </c>
      <c r="C28" s="113" t="s">
        <v>2011</v>
      </c>
      <c r="D28" s="297"/>
      <c r="E28" s="297"/>
      <c r="F28" s="114" t="str">
        <f t="shared" si="1"/>
        <v>-</v>
      </c>
      <c r="G28" s="108"/>
      <c r="H28" s="108"/>
      <c r="I28" s="108"/>
      <c r="J28" s="108"/>
      <c r="K28" s="108"/>
      <c r="L28" s="108"/>
      <c r="M28" s="108"/>
      <c r="N28" s="108"/>
      <c r="O28" s="108"/>
      <c r="P28" s="108"/>
      <c r="Q28" s="108"/>
      <c r="R28" s="108"/>
      <c r="S28" s="108"/>
      <c r="T28" s="108"/>
      <c r="U28" s="108"/>
      <c r="V28" s="108"/>
      <c r="W28" s="108"/>
      <c r="X28" s="108"/>
    </row>
    <row r="29" spans="1:24" ht="12.75" customHeight="1" x14ac:dyDescent="0.2">
      <c r="A29" s="115" t="s">
        <v>2013</v>
      </c>
      <c r="B29" s="107" t="s">
        <v>2014</v>
      </c>
      <c r="C29" s="113" t="s">
        <v>2013</v>
      </c>
      <c r="D29" s="127">
        <f t="shared" ref="D29:E29" si="7">SUM(D30:D33)-D34</f>
        <v>0</v>
      </c>
      <c r="E29" s="127">
        <f t="shared" si="7"/>
        <v>0</v>
      </c>
      <c r="F29" s="114" t="str">
        <f t="shared" si="1"/>
        <v>-</v>
      </c>
      <c r="G29" s="108"/>
      <c r="H29" s="108"/>
      <c r="I29" s="108"/>
      <c r="J29" s="108"/>
      <c r="K29" s="108"/>
      <c r="L29" s="108"/>
      <c r="M29" s="108"/>
      <c r="N29" s="108"/>
      <c r="O29" s="108"/>
      <c r="P29" s="108"/>
      <c r="Q29" s="108"/>
      <c r="R29" s="108"/>
      <c r="S29" s="108"/>
      <c r="T29" s="108"/>
      <c r="U29" s="108"/>
      <c r="V29" s="108"/>
      <c r="W29" s="108"/>
      <c r="X29" s="108"/>
    </row>
    <row r="30" spans="1:24" ht="12.75" customHeight="1" x14ac:dyDescent="0.2">
      <c r="A30" s="112" t="s">
        <v>2015</v>
      </c>
      <c r="B30" s="107" t="s">
        <v>700</v>
      </c>
      <c r="C30" s="113" t="s">
        <v>2015</v>
      </c>
      <c r="D30" s="297"/>
      <c r="E30" s="297"/>
      <c r="F30" s="114" t="str">
        <f t="shared" si="1"/>
        <v>-</v>
      </c>
      <c r="G30" s="108"/>
      <c r="H30" s="108"/>
      <c r="I30" s="108"/>
      <c r="J30" s="108"/>
      <c r="K30" s="108"/>
      <c r="L30" s="108"/>
      <c r="M30" s="108"/>
      <c r="N30" s="108"/>
      <c r="O30" s="108"/>
      <c r="P30" s="108"/>
      <c r="Q30" s="108"/>
      <c r="R30" s="108"/>
      <c r="S30" s="108"/>
      <c r="T30" s="108"/>
      <c r="U30" s="108"/>
      <c r="V30" s="108"/>
      <c r="W30" s="108"/>
      <c r="X30" s="108"/>
    </row>
    <row r="31" spans="1:24" ht="12.75" customHeight="1" x14ac:dyDescent="0.2">
      <c r="A31" s="112" t="s">
        <v>2016</v>
      </c>
      <c r="B31" s="107" t="s">
        <v>2017</v>
      </c>
      <c r="C31" s="113" t="s">
        <v>2016</v>
      </c>
      <c r="D31" s="297"/>
      <c r="E31" s="297"/>
      <c r="F31" s="114" t="str">
        <f t="shared" si="1"/>
        <v>-</v>
      </c>
      <c r="G31" s="108"/>
      <c r="H31" s="108"/>
      <c r="I31" s="108"/>
      <c r="J31" s="108"/>
      <c r="K31" s="108"/>
      <c r="L31" s="108"/>
      <c r="M31" s="108"/>
      <c r="N31" s="108"/>
      <c r="O31" s="108"/>
      <c r="P31" s="108"/>
      <c r="Q31" s="108"/>
      <c r="R31" s="108"/>
      <c r="S31" s="108"/>
      <c r="T31" s="108"/>
      <c r="U31" s="108"/>
      <c r="V31" s="108"/>
      <c r="W31" s="108"/>
      <c r="X31" s="108"/>
    </row>
    <row r="32" spans="1:24" ht="12.75" customHeight="1" x14ac:dyDescent="0.2">
      <c r="A32" s="112" t="s">
        <v>2018</v>
      </c>
      <c r="B32" s="107" t="s">
        <v>704</v>
      </c>
      <c r="C32" s="113" t="s">
        <v>2018</v>
      </c>
      <c r="D32" s="297"/>
      <c r="E32" s="297"/>
      <c r="F32" s="114" t="str">
        <f t="shared" si="1"/>
        <v>-</v>
      </c>
      <c r="G32" s="108"/>
      <c r="H32" s="108"/>
      <c r="I32" s="108"/>
      <c r="J32" s="108"/>
      <c r="K32" s="108"/>
      <c r="L32" s="108"/>
      <c r="M32" s="108"/>
      <c r="N32" s="108"/>
      <c r="O32" s="108"/>
      <c r="P32" s="108"/>
      <c r="Q32" s="108"/>
      <c r="R32" s="108"/>
      <c r="S32" s="108"/>
      <c r="T32" s="108"/>
      <c r="U32" s="108"/>
      <c r="V32" s="108"/>
      <c r="W32" s="108"/>
      <c r="X32" s="108"/>
    </row>
    <row r="33" spans="1:24" ht="12.75" customHeight="1" x14ac:dyDescent="0.2">
      <c r="A33" s="112" t="s">
        <v>2019</v>
      </c>
      <c r="B33" s="107" t="s">
        <v>706</v>
      </c>
      <c r="C33" s="113" t="s">
        <v>2019</v>
      </c>
      <c r="D33" s="297"/>
      <c r="E33" s="297"/>
      <c r="F33" s="114" t="str">
        <f t="shared" si="1"/>
        <v>-</v>
      </c>
      <c r="G33" s="108"/>
      <c r="H33" s="108"/>
      <c r="I33" s="108"/>
      <c r="J33" s="108"/>
      <c r="K33" s="108"/>
      <c r="L33" s="108"/>
      <c r="M33" s="108"/>
      <c r="N33" s="108"/>
      <c r="O33" s="108"/>
      <c r="P33" s="108"/>
      <c r="Q33" s="108"/>
      <c r="R33" s="108"/>
      <c r="S33" s="108"/>
      <c r="T33" s="108"/>
      <c r="U33" s="108"/>
      <c r="V33" s="108"/>
      <c r="W33" s="108"/>
      <c r="X33" s="108"/>
    </row>
    <row r="34" spans="1:24" ht="12.75" customHeight="1" x14ac:dyDescent="0.2">
      <c r="A34" s="112" t="s">
        <v>2020</v>
      </c>
      <c r="B34" s="107" t="s">
        <v>2021</v>
      </c>
      <c r="C34" s="113" t="s">
        <v>2020</v>
      </c>
      <c r="D34" s="297"/>
      <c r="E34" s="297"/>
      <c r="F34" s="114" t="str">
        <f t="shared" si="1"/>
        <v>-</v>
      </c>
      <c r="G34" s="108"/>
      <c r="H34" s="108"/>
      <c r="I34" s="108"/>
      <c r="J34" s="108"/>
      <c r="K34" s="108"/>
      <c r="L34" s="108"/>
      <c r="M34" s="108"/>
      <c r="N34" s="108"/>
      <c r="O34" s="108"/>
      <c r="P34" s="108"/>
      <c r="Q34" s="108"/>
      <c r="R34" s="108"/>
      <c r="S34" s="108"/>
      <c r="T34" s="108"/>
      <c r="U34" s="108"/>
      <c r="V34" s="108"/>
      <c r="W34" s="108"/>
      <c r="X34" s="108"/>
    </row>
    <row r="35" spans="1:24" ht="24" x14ac:dyDescent="0.2">
      <c r="A35" s="115" t="s">
        <v>2022</v>
      </c>
      <c r="B35" s="107" t="s">
        <v>2023</v>
      </c>
      <c r="C35" s="113" t="s">
        <v>2022</v>
      </c>
      <c r="D35" s="127">
        <f t="shared" ref="D35:E35" si="8">SUM(D36:D39)-D40</f>
        <v>0</v>
      </c>
      <c r="E35" s="127">
        <f t="shared" si="8"/>
        <v>0</v>
      </c>
      <c r="F35" s="114" t="str">
        <f t="shared" si="1"/>
        <v>-</v>
      </c>
      <c r="G35" s="108"/>
      <c r="H35" s="108"/>
      <c r="I35" s="108"/>
      <c r="J35" s="108"/>
      <c r="K35" s="108"/>
      <c r="L35" s="108"/>
      <c r="M35" s="108"/>
      <c r="N35" s="108"/>
      <c r="O35" s="108"/>
      <c r="P35" s="108"/>
      <c r="Q35" s="108"/>
      <c r="R35" s="108"/>
      <c r="S35" s="108"/>
      <c r="T35" s="108"/>
      <c r="U35" s="108"/>
      <c r="V35" s="108"/>
      <c r="W35" s="108"/>
      <c r="X35" s="108"/>
    </row>
    <row r="36" spans="1:24" ht="12.75" customHeight="1" x14ac:dyDescent="0.2">
      <c r="A36" s="112" t="s">
        <v>2024</v>
      </c>
      <c r="B36" s="107" t="s">
        <v>791</v>
      </c>
      <c r="C36" s="113" t="s">
        <v>2024</v>
      </c>
      <c r="D36" s="297"/>
      <c r="E36" s="297"/>
      <c r="F36" s="114" t="str">
        <f t="shared" si="1"/>
        <v>-</v>
      </c>
      <c r="G36" s="108"/>
      <c r="H36" s="108"/>
      <c r="I36" s="108"/>
      <c r="J36" s="108"/>
      <c r="K36" s="108"/>
      <c r="L36" s="108"/>
      <c r="M36" s="108"/>
      <c r="N36" s="108"/>
      <c r="O36" s="108"/>
      <c r="P36" s="108"/>
      <c r="Q36" s="108"/>
      <c r="R36" s="108"/>
      <c r="S36" s="108"/>
      <c r="T36" s="108"/>
      <c r="U36" s="108"/>
      <c r="V36" s="108"/>
      <c r="W36" s="108"/>
      <c r="X36" s="108"/>
    </row>
    <row r="37" spans="1:24" ht="12.75" customHeight="1" x14ac:dyDescent="0.2">
      <c r="A37" s="112" t="s">
        <v>2025</v>
      </c>
      <c r="B37" s="107" t="s">
        <v>712</v>
      </c>
      <c r="C37" s="113" t="s">
        <v>2025</v>
      </c>
      <c r="D37" s="297"/>
      <c r="E37" s="297"/>
      <c r="F37" s="114" t="str">
        <f t="shared" si="1"/>
        <v>-</v>
      </c>
      <c r="G37" s="108"/>
      <c r="H37" s="108"/>
      <c r="I37" s="108"/>
      <c r="J37" s="108"/>
      <c r="K37" s="108"/>
      <c r="L37" s="108"/>
      <c r="M37" s="108"/>
      <c r="N37" s="108"/>
      <c r="O37" s="108"/>
      <c r="P37" s="108"/>
      <c r="Q37" s="108"/>
      <c r="R37" s="108"/>
      <c r="S37" s="108"/>
      <c r="T37" s="108"/>
      <c r="U37" s="108"/>
      <c r="V37" s="108"/>
      <c r="W37" s="108"/>
      <c r="X37" s="108"/>
    </row>
    <row r="38" spans="1:24" ht="12.75" customHeight="1" x14ac:dyDescent="0.2">
      <c r="A38" s="112" t="s">
        <v>2026</v>
      </c>
      <c r="B38" s="107" t="s">
        <v>714</v>
      </c>
      <c r="C38" s="113" t="s">
        <v>2026</v>
      </c>
      <c r="D38" s="297"/>
      <c r="E38" s="297"/>
      <c r="F38" s="114" t="str">
        <f t="shared" si="1"/>
        <v>-</v>
      </c>
      <c r="G38" s="108"/>
      <c r="H38" s="108"/>
      <c r="I38" s="108"/>
      <c r="J38" s="108"/>
      <c r="K38" s="108"/>
      <c r="L38" s="108"/>
      <c r="M38" s="108"/>
      <c r="N38" s="108"/>
      <c r="O38" s="108"/>
      <c r="P38" s="108"/>
      <c r="Q38" s="108"/>
      <c r="R38" s="108"/>
      <c r="S38" s="108"/>
      <c r="T38" s="108"/>
      <c r="U38" s="108"/>
      <c r="V38" s="108"/>
      <c r="W38" s="108"/>
      <c r="X38" s="108"/>
    </row>
    <row r="39" spans="1:24" ht="12.75" customHeight="1" x14ac:dyDescent="0.2">
      <c r="A39" s="112" t="s">
        <v>2027</v>
      </c>
      <c r="B39" s="107" t="s">
        <v>716</v>
      </c>
      <c r="C39" s="113" t="s">
        <v>2027</v>
      </c>
      <c r="D39" s="297"/>
      <c r="E39" s="297"/>
      <c r="F39" s="114" t="str">
        <f t="shared" si="1"/>
        <v>-</v>
      </c>
      <c r="G39" s="108"/>
      <c r="H39" s="108"/>
      <c r="I39" s="108"/>
      <c r="J39" s="108"/>
      <c r="K39" s="108"/>
      <c r="L39" s="108"/>
      <c r="M39" s="108"/>
      <c r="N39" s="108"/>
      <c r="O39" s="108"/>
      <c r="P39" s="108"/>
      <c r="Q39" s="108"/>
      <c r="R39" s="108"/>
      <c r="S39" s="108"/>
      <c r="T39" s="108"/>
      <c r="U39" s="108"/>
      <c r="V39" s="108"/>
      <c r="W39" s="108"/>
      <c r="X39" s="108"/>
    </row>
    <row r="40" spans="1:24" ht="12.75" customHeight="1" x14ac:dyDescent="0.2">
      <c r="A40" s="112" t="s">
        <v>2028</v>
      </c>
      <c r="B40" s="107" t="s">
        <v>2029</v>
      </c>
      <c r="C40" s="113" t="s">
        <v>2028</v>
      </c>
      <c r="D40" s="297"/>
      <c r="E40" s="297"/>
      <c r="F40" s="114" t="str">
        <f t="shared" si="1"/>
        <v>-</v>
      </c>
      <c r="G40" s="108"/>
      <c r="H40" s="108"/>
      <c r="I40" s="108"/>
      <c r="J40" s="108"/>
      <c r="K40" s="108"/>
      <c r="L40" s="108"/>
      <c r="M40" s="108"/>
      <c r="N40" s="108"/>
      <c r="O40" s="108"/>
      <c r="P40" s="108"/>
      <c r="Q40" s="108"/>
      <c r="R40" s="108"/>
      <c r="S40" s="108"/>
      <c r="T40" s="108"/>
      <c r="U40" s="108"/>
      <c r="V40" s="108"/>
      <c r="W40" s="108"/>
      <c r="X40" s="108"/>
    </row>
    <row r="41" spans="1:24" ht="12.75" customHeight="1" x14ac:dyDescent="0.2">
      <c r="A41" s="115" t="s">
        <v>2030</v>
      </c>
      <c r="B41" s="107" t="s">
        <v>2031</v>
      </c>
      <c r="C41" s="113" t="s">
        <v>2030</v>
      </c>
      <c r="D41" s="127">
        <f t="shared" ref="D41:E41" si="9">SUM(D42:D43)-D44</f>
        <v>0</v>
      </c>
      <c r="E41" s="127">
        <f t="shared" si="9"/>
        <v>0</v>
      </c>
      <c r="F41" s="114" t="str">
        <f t="shared" si="1"/>
        <v>-</v>
      </c>
      <c r="G41" s="108"/>
      <c r="H41" s="108"/>
      <c r="I41" s="108"/>
      <c r="J41" s="108"/>
      <c r="K41" s="108"/>
      <c r="L41" s="108"/>
      <c r="M41" s="108"/>
      <c r="N41" s="108"/>
      <c r="O41" s="108"/>
      <c r="P41" s="108"/>
      <c r="Q41" s="108"/>
      <c r="R41" s="108"/>
      <c r="S41" s="108"/>
      <c r="T41" s="108"/>
      <c r="U41" s="108"/>
      <c r="V41" s="108"/>
      <c r="W41" s="108"/>
      <c r="X41" s="108"/>
    </row>
    <row r="42" spans="1:24" ht="12.75" customHeight="1" x14ac:dyDescent="0.2">
      <c r="A42" s="112" t="s">
        <v>2032</v>
      </c>
      <c r="B42" s="107" t="s">
        <v>720</v>
      </c>
      <c r="C42" s="113" t="s">
        <v>2032</v>
      </c>
      <c r="D42" s="297"/>
      <c r="E42" s="297"/>
      <c r="F42" s="114" t="str">
        <f t="shared" si="1"/>
        <v>-</v>
      </c>
      <c r="G42" s="108"/>
      <c r="H42" s="108"/>
      <c r="I42" s="108"/>
      <c r="J42" s="108"/>
      <c r="K42" s="108"/>
      <c r="L42" s="108"/>
      <c r="M42" s="108"/>
      <c r="N42" s="108"/>
      <c r="O42" s="108"/>
      <c r="P42" s="108"/>
      <c r="Q42" s="108"/>
      <c r="R42" s="108"/>
      <c r="S42" s="108"/>
      <c r="T42" s="108"/>
      <c r="U42" s="108"/>
      <c r="V42" s="108"/>
      <c r="W42" s="108"/>
      <c r="X42" s="108"/>
    </row>
    <row r="43" spans="1:24" ht="12.75" customHeight="1" x14ac:dyDescent="0.2">
      <c r="A43" s="112" t="s">
        <v>2033</v>
      </c>
      <c r="B43" s="107" t="s">
        <v>722</v>
      </c>
      <c r="C43" s="113" t="s">
        <v>2033</v>
      </c>
      <c r="D43" s="297"/>
      <c r="E43" s="297"/>
      <c r="F43" s="114" t="str">
        <f t="shared" si="1"/>
        <v>-</v>
      </c>
      <c r="G43" s="108"/>
      <c r="H43" s="108"/>
      <c r="I43" s="108"/>
      <c r="J43" s="108"/>
      <c r="K43" s="108"/>
      <c r="L43" s="108"/>
      <c r="M43" s="108"/>
      <c r="N43" s="108"/>
      <c r="O43" s="108"/>
      <c r="P43" s="108"/>
      <c r="Q43" s="108"/>
      <c r="R43" s="108"/>
      <c r="S43" s="108"/>
      <c r="T43" s="108"/>
      <c r="U43" s="108"/>
      <c r="V43" s="108"/>
      <c r="W43" s="108"/>
      <c r="X43" s="108"/>
    </row>
    <row r="44" spans="1:24" ht="12.75" customHeight="1" x14ac:dyDescent="0.2">
      <c r="A44" s="112" t="s">
        <v>2034</v>
      </c>
      <c r="B44" s="107" t="s">
        <v>2035</v>
      </c>
      <c r="C44" s="113" t="s">
        <v>2034</v>
      </c>
      <c r="D44" s="297"/>
      <c r="E44" s="297"/>
      <c r="F44" s="114" t="str">
        <f t="shared" si="1"/>
        <v>-</v>
      </c>
      <c r="G44" s="108"/>
      <c r="H44" s="108"/>
      <c r="I44" s="108"/>
      <c r="J44" s="108"/>
      <c r="K44" s="108"/>
      <c r="L44" s="108"/>
      <c r="M44" s="108"/>
      <c r="N44" s="108"/>
      <c r="O44" s="108"/>
      <c r="P44" s="108"/>
      <c r="Q44" s="108"/>
      <c r="R44" s="108"/>
      <c r="S44" s="108"/>
      <c r="T44" s="108"/>
      <c r="U44" s="108"/>
      <c r="V44" s="108"/>
      <c r="W44" s="108"/>
      <c r="X44" s="108"/>
    </row>
    <row r="45" spans="1:24" ht="12.75" customHeight="1" x14ac:dyDescent="0.2">
      <c r="A45" s="115" t="s">
        <v>2036</v>
      </c>
      <c r="B45" s="107" t="s">
        <v>2037</v>
      </c>
      <c r="C45" s="113" t="s">
        <v>2036</v>
      </c>
      <c r="D45" s="127">
        <f t="shared" ref="D45:E45" si="10">SUM(D46:D49)-D50</f>
        <v>0</v>
      </c>
      <c r="E45" s="127">
        <f t="shared" si="10"/>
        <v>0</v>
      </c>
      <c r="F45" s="114" t="str">
        <f t="shared" si="1"/>
        <v>-</v>
      </c>
      <c r="G45" s="108"/>
      <c r="H45" s="108"/>
      <c r="I45" s="108"/>
      <c r="J45" s="108"/>
      <c r="K45" s="108"/>
      <c r="L45" s="108"/>
      <c r="M45" s="108"/>
      <c r="N45" s="108"/>
      <c r="O45" s="108"/>
      <c r="P45" s="108"/>
      <c r="Q45" s="108"/>
      <c r="R45" s="108"/>
      <c r="S45" s="108"/>
      <c r="T45" s="108"/>
      <c r="U45" s="108"/>
      <c r="V45" s="108"/>
      <c r="W45" s="108"/>
      <c r="X45" s="108"/>
    </row>
    <row r="46" spans="1:24" ht="12.75" customHeight="1" x14ac:dyDescent="0.2">
      <c r="A46" s="112" t="s">
        <v>2038</v>
      </c>
      <c r="B46" s="107" t="s">
        <v>726</v>
      </c>
      <c r="C46" s="113" t="s">
        <v>2038</v>
      </c>
      <c r="D46" s="297"/>
      <c r="E46" s="297"/>
      <c r="F46" s="114" t="str">
        <f t="shared" si="1"/>
        <v>-</v>
      </c>
      <c r="G46" s="108"/>
      <c r="H46" s="108"/>
      <c r="I46" s="108"/>
      <c r="J46" s="108"/>
      <c r="K46" s="108"/>
      <c r="L46" s="108"/>
      <c r="M46" s="108"/>
      <c r="N46" s="108"/>
      <c r="O46" s="108"/>
      <c r="P46" s="108"/>
      <c r="Q46" s="108"/>
      <c r="R46" s="108"/>
      <c r="S46" s="108"/>
      <c r="T46" s="108"/>
      <c r="U46" s="108"/>
      <c r="V46" s="108"/>
      <c r="W46" s="108"/>
      <c r="X46" s="108"/>
    </row>
    <row r="47" spans="1:24" ht="12.75" customHeight="1" x14ac:dyDescent="0.2">
      <c r="A47" s="112" t="s">
        <v>2039</v>
      </c>
      <c r="B47" s="107" t="s">
        <v>2040</v>
      </c>
      <c r="C47" s="113" t="s">
        <v>2039</v>
      </c>
      <c r="D47" s="297"/>
      <c r="E47" s="297"/>
      <c r="F47" s="114" t="str">
        <f t="shared" si="1"/>
        <v>-</v>
      </c>
      <c r="G47" s="108"/>
      <c r="H47" s="108"/>
      <c r="I47" s="108"/>
      <c r="J47" s="108"/>
      <c r="K47" s="108"/>
      <c r="L47" s="108"/>
      <c r="M47" s="108"/>
      <c r="N47" s="108"/>
      <c r="O47" s="108"/>
      <c r="P47" s="108"/>
      <c r="Q47" s="108"/>
      <c r="R47" s="108"/>
      <c r="S47" s="108"/>
      <c r="T47" s="108"/>
      <c r="U47" s="108"/>
      <c r="V47" s="108"/>
      <c r="W47" s="108"/>
      <c r="X47" s="108"/>
    </row>
    <row r="48" spans="1:24" ht="12.75" customHeight="1" x14ac:dyDescent="0.2">
      <c r="A48" s="112" t="s">
        <v>2041</v>
      </c>
      <c r="B48" s="107" t="s">
        <v>730</v>
      </c>
      <c r="C48" s="113" t="s">
        <v>2041</v>
      </c>
      <c r="D48" s="297"/>
      <c r="E48" s="297"/>
      <c r="F48" s="114" t="str">
        <f t="shared" si="1"/>
        <v>-</v>
      </c>
      <c r="G48" s="108"/>
      <c r="H48" s="108"/>
      <c r="I48" s="108"/>
      <c r="J48" s="108"/>
      <c r="K48" s="108"/>
      <c r="L48" s="108"/>
      <c r="M48" s="108"/>
      <c r="N48" s="108"/>
      <c r="O48" s="108"/>
      <c r="P48" s="108"/>
      <c r="Q48" s="108"/>
      <c r="R48" s="108"/>
      <c r="S48" s="108"/>
      <c r="T48" s="108"/>
      <c r="U48" s="108"/>
      <c r="V48" s="108"/>
      <c r="W48" s="108"/>
      <c r="X48" s="108"/>
    </row>
    <row r="49" spans="1:24" ht="12.75" customHeight="1" x14ac:dyDescent="0.2">
      <c r="A49" s="112" t="s">
        <v>2042</v>
      </c>
      <c r="B49" s="107" t="s">
        <v>732</v>
      </c>
      <c r="C49" s="113" t="s">
        <v>2042</v>
      </c>
      <c r="D49" s="297"/>
      <c r="E49" s="297"/>
      <c r="F49" s="114" t="str">
        <f t="shared" si="1"/>
        <v>-</v>
      </c>
      <c r="G49" s="108"/>
      <c r="H49" s="108"/>
      <c r="I49" s="108"/>
      <c r="J49" s="108"/>
      <c r="K49" s="108"/>
      <c r="L49" s="108"/>
      <c r="M49" s="108"/>
      <c r="N49" s="108"/>
      <c r="O49" s="108"/>
      <c r="P49" s="108"/>
      <c r="Q49" s="108"/>
      <c r="R49" s="108"/>
      <c r="S49" s="108"/>
      <c r="T49" s="108"/>
      <c r="U49" s="108"/>
      <c r="V49" s="108"/>
      <c r="W49" s="108"/>
      <c r="X49" s="108"/>
    </row>
    <row r="50" spans="1:24" ht="12.75" customHeight="1" x14ac:dyDescent="0.2">
      <c r="A50" s="112" t="s">
        <v>2043</v>
      </c>
      <c r="B50" s="107" t="s">
        <v>2044</v>
      </c>
      <c r="C50" s="113" t="s">
        <v>2043</v>
      </c>
      <c r="D50" s="297"/>
      <c r="E50" s="297"/>
      <c r="F50" s="114" t="str">
        <f t="shared" si="1"/>
        <v>-</v>
      </c>
      <c r="G50" s="108"/>
      <c r="H50" s="108"/>
      <c r="I50" s="108"/>
      <c r="J50" s="108"/>
      <c r="K50" s="108"/>
      <c r="L50" s="108"/>
      <c r="M50" s="108"/>
      <c r="N50" s="108"/>
      <c r="O50" s="108"/>
      <c r="P50" s="108"/>
      <c r="Q50" s="108"/>
      <c r="R50" s="108"/>
      <c r="S50" s="108"/>
      <c r="T50" s="108"/>
      <c r="U50" s="108"/>
      <c r="V50" s="108"/>
      <c r="W50" s="108"/>
      <c r="X50" s="108"/>
    </row>
    <row r="51" spans="1:24" ht="12.75" customHeight="1" x14ac:dyDescent="0.2">
      <c r="A51" s="112" t="s">
        <v>2045</v>
      </c>
      <c r="B51" s="107" t="s">
        <v>2046</v>
      </c>
      <c r="C51" s="113" t="s">
        <v>2045</v>
      </c>
      <c r="D51" s="297"/>
      <c r="E51" s="297"/>
      <c r="F51" s="114" t="str">
        <f t="shared" si="1"/>
        <v>-</v>
      </c>
      <c r="G51" s="108"/>
      <c r="H51" s="108"/>
      <c r="I51" s="108"/>
      <c r="J51" s="108"/>
      <c r="K51" s="108"/>
      <c r="L51" s="108"/>
      <c r="M51" s="108"/>
      <c r="N51" s="108"/>
      <c r="O51" s="108"/>
      <c r="P51" s="108"/>
      <c r="Q51" s="108"/>
      <c r="R51" s="108"/>
      <c r="S51" s="108"/>
      <c r="T51" s="108"/>
      <c r="U51" s="108"/>
      <c r="V51" s="108"/>
      <c r="W51" s="108"/>
      <c r="X51" s="108"/>
    </row>
    <row r="52" spans="1:24" ht="12.75" customHeight="1" x14ac:dyDescent="0.2">
      <c r="A52" s="112" t="s">
        <v>2047</v>
      </c>
      <c r="B52" s="107" t="s">
        <v>2048</v>
      </c>
      <c r="C52" s="113" t="s">
        <v>2047</v>
      </c>
      <c r="D52" s="127">
        <f t="shared" ref="D52:E52" si="11">SUM(D53:D54)-D55</f>
        <v>0</v>
      </c>
      <c r="E52" s="127">
        <f t="shared" si="11"/>
        <v>0</v>
      </c>
      <c r="F52" s="114" t="str">
        <f t="shared" si="1"/>
        <v>-</v>
      </c>
      <c r="G52" s="108"/>
      <c r="H52" s="108"/>
      <c r="I52" s="108"/>
      <c r="J52" s="108"/>
      <c r="K52" s="108"/>
      <c r="L52" s="108"/>
      <c r="M52" s="108"/>
      <c r="N52" s="108"/>
      <c r="O52" s="108"/>
      <c r="P52" s="108"/>
      <c r="Q52" s="108"/>
      <c r="R52" s="108"/>
      <c r="S52" s="108"/>
      <c r="T52" s="108"/>
      <c r="U52" s="108"/>
      <c r="V52" s="108"/>
      <c r="W52" s="108"/>
      <c r="X52" s="108"/>
    </row>
    <row r="53" spans="1:24" ht="12.75" customHeight="1" x14ac:dyDescent="0.2">
      <c r="A53" s="112" t="s">
        <v>2049</v>
      </c>
      <c r="B53" s="107" t="s">
        <v>2050</v>
      </c>
      <c r="C53" s="113" t="s">
        <v>2049</v>
      </c>
      <c r="D53" s="297"/>
      <c r="E53" s="297"/>
      <c r="F53" s="114" t="str">
        <f t="shared" si="1"/>
        <v>-</v>
      </c>
      <c r="G53" s="108"/>
      <c r="H53" s="108"/>
      <c r="I53" s="108"/>
      <c r="J53" s="108"/>
      <c r="K53" s="108"/>
      <c r="L53" s="108"/>
      <c r="M53" s="108"/>
      <c r="N53" s="108"/>
      <c r="O53" s="108"/>
      <c r="P53" s="108"/>
      <c r="Q53" s="108"/>
      <c r="R53" s="108"/>
      <c r="S53" s="108"/>
      <c r="T53" s="108"/>
      <c r="U53" s="108"/>
      <c r="V53" s="108"/>
      <c r="W53" s="108"/>
      <c r="X53" s="108"/>
    </row>
    <row r="54" spans="1:24" ht="12.75" customHeight="1" x14ac:dyDescent="0.2">
      <c r="A54" s="112" t="s">
        <v>2051</v>
      </c>
      <c r="B54" s="107" t="s">
        <v>2052</v>
      </c>
      <c r="C54" s="113" t="s">
        <v>2051</v>
      </c>
      <c r="D54" s="297"/>
      <c r="E54" s="297"/>
      <c r="F54" s="114" t="str">
        <f t="shared" si="1"/>
        <v>-</v>
      </c>
      <c r="G54" s="108"/>
      <c r="H54" s="108"/>
      <c r="I54" s="108"/>
      <c r="J54" s="108"/>
      <c r="K54" s="108"/>
      <c r="L54" s="108"/>
      <c r="M54" s="108"/>
      <c r="N54" s="108"/>
      <c r="O54" s="108"/>
      <c r="P54" s="108"/>
      <c r="Q54" s="108"/>
      <c r="R54" s="108"/>
      <c r="S54" s="108"/>
      <c r="T54" s="108"/>
      <c r="U54" s="108"/>
      <c r="V54" s="108"/>
      <c r="W54" s="108"/>
      <c r="X54" s="108"/>
    </row>
    <row r="55" spans="1:24" ht="12.75" customHeight="1" x14ac:dyDescent="0.2">
      <c r="A55" s="112" t="s">
        <v>2053</v>
      </c>
      <c r="B55" s="107" t="s">
        <v>2054</v>
      </c>
      <c r="C55" s="113" t="s">
        <v>2053</v>
      </c>
      <c r="D55" s="297"/>
      <c r="E55" s="297"/>
      <c r="F55" s="114" t="str">
        <f t="shared" si="1"/>
        <v>-</v>
      </c>
      <c r="G55" s="108"/>
      <c r="H55" s="108"/>
      <c r="I55" s="108"/>
      <c r="J55" s="108"/>
      <c r="K55" s="108"/>
      <c r="L55" s="108"/>
      <c r="M55" s="108"/>
      <c r="N55" s="108"/>
      <c r="O55" s="108"/>
      <c r="P55" s="108"/>
      <c r="Q55" s="108"/>
      <c r="R55" s="108"/>
      <c r="S55" s="108"/>
      <c r="T55" s="108"/>
      <c r="U55" s="108"/>
      <c r="V55" s="108"/>
      <c r="W55" s="108"/>
      <c r="X55" s="108"/>
    </row>
    <row r="56" spans="1:24" ht="12.75" customHeight="1" x14ac:dyDescent="0.2">
      <c r="A56" s="112" t="s">
        <v>2055</v>
      </c>
      <c r="B56" s="107" t="s">
        <v>2056</v>
      </c>
      <c r="C56" s="113" t="s">
        <v>2055</v>
      </c>
      <c r="D56" s="127">
        <f t="shared" ref="D56:E56" si="12">SUM(D57:D62)</f>
        <v>0</v>
      </c>
      <c r="E56" s="127">
        <f t="shared" si="12"/>
        <v>0</v>
      </c>
      <c r="F56" s="114" t="str">
        <f t="shared" si="1"/>
        <v>-</v>
      </c>
      <c r="G56" s="108"/>
      <c r="H56" s="108"/>
      <c r="I56" s="108"/>
      <c r="J56" s="108"/>
      <c r="K56" s="108"/>
      <c r="L56" s="108"/>
      <c r="M56" s="108"/>
      <c r="N56" s="108"/>
      <c r="O56" s="108"/>
      <c r="P56" s="108"/>
      <c r="Q56" s="108"/>
      <c r="R56" s="108"/>
      <c r="S56" s="108"/>
      <c r="T56" s="108"/>
      <c r="U56" s="108"/>
      <c r="V56" s="108"/>
      <c r="W56" s="108"/>
      <c r="X56" s="108"/>
    </row>
    <row r="57" spans="1:24" ht="12.75" customHeight="1" x14ac:dyDescent="0.2">
      <c r="A57" s="112" t="s">
        <v>2057</v>
      </c>
      <c r="B57" s="107" t="s">
        <v>2058</v>
      </c>
      <c r="C57" s="113" t="s">
        <v>2057</v>
      </c>
      <c r="D57" s="297"/>
      <c r="E57" s="297"/>
      <c r="F57" s="114" t="str">
        <f t="shared" si="1"/>
        <v>-</v>
      </c>
      <c r="G57" s="108"/>
      <c r="H57" s="108"/>
      <c r="I57" s="108"/>
      <c r="J57" s="108"/>
      <c r="K57" s="108"/>
      <c r="L57" s="108"/>
      <c r="M57" s="108"/>
      <c r="N57" s="108"/>
      <c r="O57" s="108"/>
      <c r="P57" s="108"/>
      <c r="Q57" s="108"/>
      <c r="R57" s="108"/>
      <c r="S57" s="108"/>
      <c r="T57" s="108"/>
      <c r="U57" s="108"/>
      <c r="V57" s="108"/>
      <c r="W57" s="108"/>
      <c r="X57" s="108"/>
    </row>
    <row r="58" spans="1:24" ht="12.75" customHeight="1" x14ac:dyDescent="0.2">
      <c r="A58" s="112" t="s">
        <v>2059</v>
      </c>
      <c r="B58" s="107" t="s">
        <v>2060</v>
      </c>
      <c r="C58" s="113" t="s">
        <v>2059</v>
      </c>
      <c r="D58" s="297"/>
      <c r="E58" s="297"/>
      <c r="F58" s="114" t="str">
        <f t="shared" si="1"/>
        <v>-</v>
      </c>
      <c r="G58" s="108"/>
      <c r="H58" s="108"/>
      <c r="I58" s="108"/>
      <c r="J58" s="108"/>
      <c r="K58" s="108"/>
      <c r="L58" s="108"/>
      <c r="M58" s="108"/>
      <c r="N58" s="108"/>
      <c r="O58" s="108"/>
      <c r="P58" s="108"/>
      <c r="Q58" s="108"/>
      <c r="R58" s="108"/>
      <c r="S58" s="108"/>
      <c r="T58" s="108"/>
      <c r="U58" s="108"/>
      <c r="V58" s="108"/>
      <c r="W58" s="108"/>
      <c r="X58" s="108"/>
    </row>
    <row r="59" spans="1:24" ht="12.75" customHeight="1" x14ac:dyDescent="0.2">
      <c r="A59" s="112" t="s">
        <v>2061</v>
      </c>
      <c r="B59" s="107" t="s">
        <v>2062</v>
      </c>
      <c r="C59" s="113" t="s">
        <v>2061</v>
      </c>
      <c r="D59" s="297"/>
      <c r="E59" s="297"/>
      <c r="F59" s="114" t="str">
        <f t="shared" si="1"/>
        <v>-</v>
      </c>
      <c r="G59" s="108"/>
      <c r="H59" s="108"/>
      <c r="I59" s="108"/>
      <c r="J59" s="108"/>
      <c r="K59" s="108"/>
      <c r="L59" s="108"/>
      <c r="M59" s="108"/>
      <c r="N59" s="108"/>
      <c r="O59" s="108"/>
      <c r="P59" s="108"/>
      <c r="Q59" s="108"/>
      <c r="R59" s="108"/>
      <c r="S59" s="108"/>
      <c r="T59" s="108"/>
      <c r="U59" s="108"/>
      <c r="V59" s="108"/>
      <c r="W59" s="108"/>
      <c r="X59" s="108"/>
    </row>
    <row r="60" spans="1:24" ht="12.75" customHeight="1" x14ac:dyDescent="0.2">
      <c r="A60" s="112" t="s">
        <v>2063</v>
      </c>
      <c r="B60" s="107" t="s">
        <v>2064</v>
      </c>
      <c r="C60" s="113" t="s">
        <v>2063</v>
      </c>
      <c r="D60" s="297"/>
      <c r="E60" s="297"/>
      <c r="F60" s="114" t="str">
        <f t="shared" si="1"/>
        <v>-</v>
      </c>
      <c r="G60" s="108"/>
      <c r="H60" s="108"/>
      <c r="I60" s="108"/>
      <c r="J60" s="108"/>
      <c r="K60" s="108"/>
      <c r="L60" s="108"/>
      <c r="M60" s="108"/>
      <c r="N60" s="108"/>
      <c r="O60" s="108"/>
      <c r="P60" s="108"/>
      <c r="Q60" s="108"/>
      <c r="R60" s="108"/>
      <c r="S60" s="108"/>
      <c r="T60" s="108"/>
      <c r="U60" s="108"/>
      <c r="V60" s="108"/>
      <c r="W60" s="108"/>
      <c r="X60" s="108"/>
    </row>
    <row r="61" spans="1:24" ht="12.75" customHeight="1" x14ac:dyDescent="0.2">
      <c r="A61" s="112" t="s">
        <v>2065</v>
      </c>
      <c r="B61" s="107" t="s">
        <v>2066</v>
      </c>
      <c r="C61" s="113" t="s">
        <v>2065</v>
      </c>
      <c r="D61" s="297"/>
      <c r="E61" s="297"/>
      <c r="F61" s="114" t="str">
        <f t="shared" si="1"/>
        <v>-</v>
      </c>
      <c r="G61" s="108"/>
      <c r="H61" s="108"/>
      <c r="I61" s="108"/>
      <c r="J61" s="108"/>
      <c r="K61" s="108"/>
      <c r="L61" s="108"/>
      <c r="M61" s="108"/>
      <c r="N61" s="108"/>
      <c r="O61" s="108"/>
      <c r="P61" s="108"/>
      <c r="Q61" s="108"/>
      <c r="R61" s="108"/>
      <c r="S61" s="108"/>
      <c r="T61" s="108"/>
      <c r="U61" s="108"/>
      <c r="V61" s="108"/>
      <c r="W61" s="108"/>
      <c r="X61" s="108"/>
    </row>
    <row r="62" spans="1:24" ht="12.75" customHeight="1" x14ac:dyDescent="0.2">
      <c r="A62" s="112" t="s">
        <v>2067</v>
      </c>
      <c r="B62" s="107" t="s">
        <v>2068</v>
      </c>
      <c r="C62" s="113" t="s">
        <v>2067</v>
      </c>
      <c r="D62" s="297"/>
      <c r="E62" s="297"/>
      <c r="F62" s="114" t="str">
        <f t="shared" si="1"/>
        <v>-</v>
      </c>
      <c r="G62" s="108"/>
      <c r="H62" s="108"/>
      <c r="I62" s="108"/>
      <c r="J62" s="108"/>
      <c r="K62" s="108"/>
      <c r="L62" s="108"/>
      <c r="M62" s="108"/>
      <c r="N62" s="108"/>
      <c r="O62" s="108"/>
      <c r="P62" s="108"/>
      <c r="Q62" s="108"/>
      <c r="R62" s="108"/>
      <c r="S62" s="108"/>
      <c r="T62" s="108"/>
      <c r="U62" s="108"/>
      <c r="V62" s="108"/>
      <c r="W62" s="108"/>
      <c r="X62" s="108"/>
    </row>
    <row r="63" spans="1:24" ht="12.75" customHeight="1" x14ac:dyDescent="0.2">
      <c r="A63" s="112" t="s">
        <v>2069</v>
      </c>
      <c r="B63" s="107" t="s">
        <v>2070</v>
      </c>
      <c r="C63" s="113" t="s">
        <v>2069</v>
      </c>
      <c r="D63" s="127">
        <f t="shared" ref="D63:E63" si="13">SUM(D64:D67)</f>
        <v>0</v>
      </c>
      <c r="E63" s="127">
        <f t="shared" si="13"/>
        <v>0</v>
      </c>
      <c r="F63" s="114" t="str">
        <f t="shared" si="1"/>
        <v>-</v>
      </c>
      <c r="G63" s="108"/>
      <c r="H63" s="108"/>
      <c r="I63" s="108"/>
      <c r="J63" s="108"/>
      <c r="K63" s="108"/>
      <c r="L63" s="108"/>
      <c r="M63" s="108"/>
      <c r="N63" s="108"/>
      <c r="O63" s="108"/>
      <c r="P63" s="108"/>
      <c r="Q63" s="108"/>
      <c r="R63" s="108"/>
      <c r="S63" s="108"/>
      <c r="T63" s="108"/>
      <c r="U63" s="108"/>
      <c r="V63" s="108"/>
      <c r="W63" s="108"/>
      <c r="X63" s="108"/>
    </row>
    <row r="64" spans="1:24" ht="12.75" customHeight="1" x14ac:dyDescent="0.2">
      <c r="A64" s="112" t="s">
        <v>2071</v>
      </c>
      <c r="B64" s="107" t="s">
        <v>2072</v>
      </c>
      <c r="C64" s="113" t="s">
        <v>2071</v>
      </c>
      <c r="D64" s="297"/>
      <c r="E64" s="297"/>
      <c r="F64" s="114" t="str">
        <f t="shared" si="1"/>
        <v>-</v>
      </c>
      <c r="G64" s="108"/>
      <c r="H64" s="108"/>
      <c r="I64" s="108"/>
      <c r="J64" s="108"/>
      <c r="K64" s="108"/>
      <c r="L64" s="108"/>
      <c r="M64" s="108"/>
      <c r="N64" s="108"/>
      <c r="O64" s="108"/>
      <c r="P64" s="108"/>
      <c r="Q64" s="108"/>
      <c r="R64" s="108"/>
      <c r="S64" s="108"/>
      <c r="T64" s="108"/>
      <c r="U64" s="108"/>
      <c r="V64" s="108"/>
      <c r="W64" s="108"/>
      <c r="X64" s="108"/>
    </row>
    <row r="65" spans="1:24" ht="12.75" customHeight="1" x14ac:dyDescent="0.2">
      <c r="A65" s="112" t="s">
        <v>2073</v>
      </c>
      <c r="B65" s="107" t="s">
        <v>2074</v>
      </c>
      <c r="C65" s="113" t="s">
        <v>2073</v>
      </c>
      <c r="D65" s="297"/>
      <c r="E65" s="297"/>
      <c r="F65" s="114" t="str">
        <f t="shared" si="1"/>
        <v>-</v>
      </c>
      <c r="G65" s="108"/>
      <c r="H65" s="108"/>
      <c r="I65" s="108"/>
      <c r="J65" s="108"/>
      <c r="K65" s="108"/>
      <c r="L65" s="108"/>
      <c r="M65" s="108"/>
      <c r="N65" s="108"/>
      <c r="O65" s="108"/>
      <c r="P65" s="108"/>
      <c r="Q65" s="108"/>
      <c r="R65" s="108"/>
      <c r="S65" s="108"/>
      <c r="T65" s="108"/>
      <c r="U65" s="108"/>
      <c r="V65" s="108"/>
      <c r="W65" s="108"/>
      <c r="X65" s="108"/>
    </row>
    <row r="66" spans="1:24" ht="12.75" customHeight="1" x14ac:dyDescent="0.2">
      <c r="A66" s="112" t="s">
        <v>2075</v>
      </c>
      <c r="B66" s="107" t="s">
        <v>2076</v>
      </c>
      <c r="C66" s="113" t="s">
        <v>2075</v>
      </c>
      <c r="D66" s="297"/>
      <c r="E66" s="297"/>
      <c r="F66" s="114" t="str">
        <f t="shared" si="1"/>
        <v>-</v>
      </c>
      <c r="G66" s="108"/>
      <c r="H66" s="108"/>
      <c r="I66" s="108"/>
      <c r="J66" s="108"/>
      <c r="K66" s="108"/>
      <c r="L66" s="108"/>
      <c r="M66" s="108"/>
      <c r="N66" s="108"/>
      <c r="O66" s="108"/>
      <c r="P66" s="108"/>
      <c r="Q66" s="108"/>
      <c r="R66" s="108"/>
      <c r="S66" s="108"/>
      <c r="T66" s="108"/>
      <c r="U66" s="108"/>
      <c r="V66" s="108"/>
      <c r="W66" s="108"/>
      <c r="X66" s="108"/>
    </row>
    <row r="67" spans="1:24" ht="12.75" customHeight="1" x14ac:dyDescent="0.2">
      <c r="A67" s="112" t="s">
        <v>2077</v>
      </c>
      <c r="B67" s="107" t="s">
        <v>2078</v>
      </c>
      <c r="C67" s="113" t="s">
        <v>2077</v>
      </c>
      <c r="D67" s="297"/>
      <c r="E67" s="297"/>
      <c r="F67" s="114" t="str">
        <f t="shared" si="1"/>
        <v>-</v>
      </c>
      <c r="G67" s="108"/>
      <c r="H67" s="108"/>
      <c r="I67" s="108"/>
      <c r="J67" s="108"/>
      <c r="K67" s="108"/>
      <c r="L67" s="108"/>
      <c r="M67" s="108"/>
      <c r="N67" s="108"/>
      <c r="O67" s="108"/>
      <c r="P67" s="108"/>
      <c r="Q67" s="108"/>
      <c r="R67" s="108"/>
      <c r="S67" s="108"/>
      <c r="T67" s="108"/>
      <c r="U67" s="108"/>
      <c r="V67" s="108"/>
      <c r="W67" s="108"/>
      <c r="X67" s="108"/>
    </row>
    <row r="68" spans="1:24" ht="12.75" customHeight="1" x14ac:dyDescent="0.2">
      <c r="A68" s="112" t="s">
        <v>2079</v>
      </c>
      <c r="B68" s="107" t="s">
        <v>2080</v>
      </c>
      <c r="C68" s="113" t="s">
        <v>2079</v>
      </c>
      <c r="D68" s="127">
        <f t="shared" ref="D68:E68" si="14">D69+D78+D87+D118+D134+D146+D164+D170</f>
        <v>0</v>
      </c>
      <c r="E68" s="127">
        <f t="shared" si="14"/>
        <v>0</v>
      </c>
      <c r="F68" s="114" t="str">
        <f t="shared" si="1"/>
        <v>-</v>
      </c>
      <c r="G68" s="108"/>
      <c r="H68" s="108"/>
      <c r="I68" s="108"/>
      <c r="J68" s="108"/>
      <c r="K68" s="108"/>
      <c r="L68" s="108"/>
      <c r="M68" s="108"/>
      <c r="N68" s="108"/>
      <c r="O68" s="108"/>
      <c r="P68" s="108"/>
      <c r="Q68" s="108"/>
      <c r="R68" s="108"/>
      <c r="S68" s="108"/>
      <c r="T68" s="108"/>
      <c r="U68" s="108"/>
      <c r="V68" s="108"/>
      <c r="W68" s="108"/>
      <c r="X68" s="108"/>
    </row>
    <row r="69" spans="1:24" ht="12.75" customHeight="1" x14ac:dyDescent="0.2">
      <c r="A69" s="112" t="s">
        <v>43</v>
      </c>
      <c r="B69" s="107" t="s">
        <v>2081</v>
      </c>
      <c r="C69" s="113" t="s">
        <v>43</v>
      </c>
      <c r="D69" s="127">
        <f t="shared" ref="D69:E69" si="15">+D70+D75+D76+D77</f>
        <v>0</v>
      </c>
      <c r="E69" s="127">
        <f t="shared" si="15"/>
        <v>0</v>
      </c>
      <c r="F69" s="114" t="str">
        <f t="shared" si="1"/>
        <v>-</v>
      </c>
      <c r="G69" s="108"/>
      <c r="H69" s="108"/>
      <c r="I69" s="108"/>
      <c r="J69" s="108"/>
      <c r="K69" s="108"/>
      <c r="L69" s="108"/>
      <c r="M69" s="108"/>
      <c r="N69" s="108"/>
      <c r="O69" s="108"/>
      <c r="P69" s="108"/>
      <c r="Q69" s="108"/>
      <c r="R69" s="108"/>
      <c r="S69" s="108"/>
      <c r="T69" s="108"/>
      <c r="U69" s="108"/>
      <c r="V69" s="108"/>
      <c r="W69" s="108"/>
      <c r="X69" s="108"/>
    </row>
    <row r="70" spans="1:24" ht="12.75" customHeight="1" x14ac:dyDescent="0.2">
      <c r="A70" s="112" t="s">
        <v>2082</v>
      </c>
      <c r="B70" s="107" t="s">
        <v>2083</v>
      </c>
      <c r="C70" s="113" t="s">
        <v>2082</v>
      </c>
      <c r="D70" s="127">
        <f t="shared" ref="D70:E70" si="16">SUM(D71:D74)</f>
        <v>0</v>
      </c>
      <c r="E70" s="127">
        <f t="shared" si="16"/>
        <v>0</v>
      </c>
      <c r="F70" s="114" t="str">
        <f t="shared" si="1"/>
        <v>-</v>
      </c>
      <c r="G70" s="108"/>
      <c r="H70" s="108"/>
      <c r="I70" s="108"/>
      <c r="J70" s="108"/>
      <c r="K70" s="108"/>
      <c r="L70" s="108"/>
      <c r="M70" s="108"/>
      <c r="N70" s="108"/>
      <c r="O70" s="108"/>
      <c r="P70" s="108"/>
      <c r="Q70" s="108"/>
      <c r="R70" s="108"/>
      <c r="S70" s="108"/>
      <c r="T70" s="108"/>
      <c r="U70" s="108"/>
      <c r="V70" s="108"/>
      <c r="W70" s="108"/>
      <c r="X70" s="108"/>
    </row>
    <row r="71" spans="1:24" ht="12.75" customHeight="1" x14ac:dyDescent="0.2">
      <c r="A71" s="112" t="s">
        <v>2084</v>
      </c>
      <c r="B71" s="107" t="s">
        <v>2085</v>
      </c>
      <c r="C71" s="113" t="s">
        <v>2084</v>
      </c>
      <c r="D71" s="297"/>
      <c r="E71" s="297"/>
      <c r="F71" s="114" t="str">
        <f t="shared" si="1"/>
        <v>-</v>
      </c>
      <c r="G71" s="108"/>
      <c r="H71" s="108"/>
      <c r="I71" s="108"/>
      <c r="J71" s="108"/>
      <c r="K71" s="108"/>
      <c r="L71" s="108"/>
      <c r="M71" s="108"/>
      <c r="N71" s="108"/>
      <c r="O71" s="108"/>
      <c r="P71" s="108"/>
      <c r="Q71" s="108"/>
      <c r="R71" s="108"/>
      <c r="S71" s="108"/>
      <c r="T71" s="108"/>
      <c r="U71" s="108"/>
      <c r="V71" s="108"/>
      <c r="W71" s="108"/>
      <c r="X71" s="108"/>
    </row>
    <row r="72" spans="1:24" ht="12.75" customHeight="1" x14ac:dyDescent="0.2">
      <c r="A72" s="112" t="s">
        <v>2086</v>
      </c>
      <c r="B72" s="107" t="s">
        <v>2087</v>
      </c>
      <c r="C72" s="113" t="s">
        <v>2086</v>
      </c>
      <c r="D72" s="297"/>
      <c r="E72" s="297"/>
      <c r="F72" s="114" t="str">
        <f t="shared" si="1"/>
        <v>-</v>
      </c>
      <c r="G72" s="108"/>
      <c r="H72" s="108"/>
      <c r="I72" s="108"/>
      <c r="J72" s="108"/>
      <c r="K72" s="108"/>
      <c r="L72" s="108"/>
      <c r="M72" s="108"/>
      <c r="N72" s="108"/>
      <c r="O72" s="108"/>
      <c r="P72" s="108"/>
      <c r="Q72" s="108"/>
      <c r="R72" s="108"/>
      <c r="S72" s="108"/>
      <c r="T72" s="108"/>
      <c r="U72" s="108"/>
      <c r="V72" s="108"/>
      <c r="W72" s="108"/>
      <c r="X72" s="108"/>
    </row>
    <row r="73" spans="1:24" ht="12.75" customHeight="1" x14ac:dyDescent="0.2">
      <c r="A73" s="112" t="s">
        <v>2088</v>
      </c>
      <c r="B73" s="107" t="s">
        <v>2089</v>
      </c>
      <c r="C73" s="113" t="s">
        <v>2088</v>
      </c>
      <c r="D73" s="297"/>
      <c r="E73" s="297"/>
      <c r="F73" s="114" t="str">
        <f t="shared" si="1"/>
        <v>-</v>
      </c>
      <c r="G73" s="108"/>
      <c r="H73" s="108"/>
      <c r="I73" s="108"/>
      <c r="J73" s="108"/>
      <c r="K73" s="108"/>
      <c r="L73" s="108"/>
      <c r="M73" s="108"/>
      <c r="N73" s="108"/>
      <c r="O73" s="108"/>
      <c r="P73" s="108"/>
      <c r="Q73" s="108"/>
      <c r="R73" s="108"/>
      <c r="S73" s="108"/>
      <c r="T73" s="108"/>
      <c r="U73" s="108"/>
      <c r="V73" s="108"/>
      <c r="W73" s="108"/>
      <c r="X73" s="108"/>
    </row>
    <row r="74" spans="1:24" ht="12.75" customHeight="1" x14ac:dyDescent="0.2">
      <c r="A74" s="112" t="s">
        <v>2090</v>
      </c>
      <c r="B74" s="107" t="s">
        <v>2091</v>
      </c>
      <c r="C74" s="113" t="s">
        <v>2090</v>
      </c>
      <c r="D74" s="297"/>
      <c r="E74" s="297"/>
      <c r="F74" s="114" t="str">
        <f t="shared" si="1"/>
        <v>-</v>
      </c>
      <c r="G74" s="108"/>
      <c r="H74" s="108"/>
      <c r="I74" s="108"/>
      <c r="J74" s="108"/>
      <c r="K74" s="108"/>
      <c r="L74" s="108"/>
      <c r="M74" s="108"/>
      <c r="N74" s="108"/>
      <c r="O74" s="108"/>
      <c r="P74" s="108"/>
      <c r="Q74" s="108"/>
      <c r="R74" s="108"/>
      <c r="S74" s="108"/>
      <c r="T74" s="108"/>
      <c r="U74" s="108"/>
      <c r="V74" s="108"/>
      <c r="W74" s="108"/>
      <c r="X74" s="108"/>
    </row>
    <row r="75" spans="1:24" ht="12.75" customHeight="1" x14ac:dyDescent="0.2">
      <c r="A75" s="112" t="s">
        <v>2092</v>
      </c>
      <c r="B75" s="107" t="s">
        <v>2093</v>
      </c>
      <c r="C75" s="113" t="s">
        <v>2092</v>
      </c>
      <c r="D75" s="297"/>
      <c r="E75" s="297"/>
      <c r="F75" s="114" t="str">
        <f t="shared" si="1"/>
        <v>-</v>
      </c>
      <c r="G75" s="108"/>
      <c r="H75" s="108"/>
      <c r="I75" s="108"/>
      <c r="J75" s="108"/>
      <c r="K75" s="108"/>
      <c r="L75" s="108"/>
      <c r="M75" s="108"/>
      <c r="N75" s="108"/>
      <c r="O75" s="108"/>
      <c r="P75" s="108"/>
      <c r="Q75" s="108"/>
      <c r="R75" s="108"/>
      <c r="S75" s="108"/>
      <c r="T75" s="108"/>
      <c r="U75" s="108"/>
      <c r="V75" s="108"/>
      <c r="W75" s="108"/>
      <c r="X75" s="108"/>
    </row>
    <row r="76" spans="1:24" ht="12.75" customHeight="1" x14ac:dyDescent="0.2">
      <c r="A76" s="112" t="s">
        <v>2094</v>
      </c>
      <c r="B76" s="107" t="s">
        <v>2095</v>
      </c>
      <c r="C76" s="113" t="s">
        <v>2094</v>
      </c>
      <c r="D76" s="297"/>
      <c r="E76" s="297"/>
      <c r="F76" s="114" t="str">
        <f t="shared" si="1"/>
        <v>-</v>
      </c>
      <c r="G76" s="108"/>
      <c r="H76" s="108"/>
      <c r="I76" s="108"/>
      <c r="J76" s="108"/>
      <c r="K76" s="108"/>
      <c r="L76" s="108"/>
      <c r="M76" s="108"/>
      <c r="N76" s="108"/>
      <c r="O76" s="108"/>
      <c r="P76" s="108"/>
      <c r="Q76" s="108"/>
      <c r="R76" s="108"/>
      <c r="S76" s="108"/>
      <c r="T76" s="108"/>
      <c r="U76" s="108"/>
      <c r="V76" s="108"/>
      <c r="W76" s="108"/>
      <c r="X76" s="108"/>
    </row>
    <row r="77" spans="1:24" ht="12.75" customHeight="1" x14ac:dyDescent="0.2">
      <c r="A77" s="112" t="s">
        <v>2096</v>
      </c>
      <c r="B77" s="107" t="s">
        <v>2097</v>
      </c>
      <c r="C77" s="113" t="s">
        <v>2096</v>
      </c>
      <c r="D77" s="297"/>
      <c r="E77" s="297"/>
      <c r="F77" s="114" t="str">
        <f t="shared" si="1"/>
        <v>-</v>
      </c>
      <c r="G77" s="108"/>
      <c r="H77" s="108"/>
      <c r="I77" s="108"/>
      <c r="J77" s="108"/>
      <c r="K77" s="108"/>
      <c r="L77" s="108"/>
      <c r="M77" s="108"/>
      <c r="N77" s="108"/>
      <c r="O77" s="108"/>
      <c r="P77" s="108"/>
      <c r="Q77" s="108"/>
      <c r="R77" s="108"/>
      <c r="S77" s="108"/>
      <c r="T77" s="108"/>
      <c r="U77" s="108"/>
      <c r="V77" s="108"/>
      <c r="W77" s="108"/>
      <c r="X77" s="108"/>
    </row>
    <row r="78" spans="1:24" ht="24" x14ac:dyDescent="0.2">
      <c r="A78" s="112" t="s">
        <v>2098</v>
      </c>
      <c r="B78" s="107" t="s">
        <v>2099</v>
      </c>
      <c r="C78" s="113" t="s">
        <v>2098</v>
      </c>
      <c r="D78" s="127">
        <f>D79+SUM(D82:D84)-D85+D86</f>
        <v>0</v>
      </c>
      <c r="E78" s="127">
        <f>E79+SUM(E82:E84)-E85+E86</f>
        <v>0</v>
      </c>
      <c r="F78" s="114" t="str">
        <f t="shared" si="1"/>
        <v>-</v>
      </c>
      <c r="G78" s="108"/>
      <c r="H78" s="108"/>
      <c r="I78" s="108"/>
      <c r="J78" s="108"/>
      <c r="K78" s="108"/>
      <c r="L78" s="108"/>
      <c r="M78" s="108"/>
      <c r="N78" s="108"/>
      <c r="O78" s="108"/>
      <c r="P78" s="108"/>
      <c r="Q78" s="108"/>
      <c r="R78" s="108"/>
      <c r="S78" s="108"/>
      <c r="T78" s="108"/>
      <c r="U78" s="108"/>
      <c r="V78" s="108"/>
      <c r="W78" s="108"/>
      <c r="X78" s="108"/>
    </row>
    <row r="79" spans="1:24" ht="12.75" customHeight="1" x14ac:dyDescent="0.2">
      <c r="A79" s="112" t="s">
        <v>2100</v>
      </c>
      <c r="B79" s="107" t="s">
        <v>2101</v>
      </c>
      <c r="C79" s="113" t="s">
        <v>2100</v>
      </c>
      <c r="D79" s="127">
        <f t="shared" ref="D79:E79" si="17">SUM(D80:D81)</f>
        <v>0</v>
      </c>
      <c r="E79" s="127">
        <f t="shared" si="17"/>
        <v>0</v>
      </c>
      <c r="F79" s="114" t="str">
        <f t="shared" si="1"/>
        <v>-</v>
      </c>
      <c r="G79" s="108"/>
      <c r="H79" s="108"/>
      <c r="I79" s="108"/>
      <c r="J79" s="108"/>
      <c r="K79" s="108"/>
      <c r="L79" s="108"/>
      <c r="M79" s="108"/>
      <c r="N79" s="108"/>
      <c r="O79" s="108"/>
      <c r="P79" s="108"/>
      <c r="Q79" s="108"/>
      <c r="R79" s="108"/>
      <c r="S79" s="108"/>
      <c r="T79" s="108"/>
      <c r="U79" s="108"/>
      <c r="V79" s="108"/>
      <c r="W79" s="108"/>
      <c r="X79" s="108"/>
    </row>
    <row r="80" spans="1:24" ht="12.75" customHeight="1" x14ac:dyDescent="0.2">
      <c r="A80" s="112" t="s">
        <v>2102</v>
      </c>
      <c r="B80" s="107" t="s">
        <v>2103</v>
      </c>
      <c r="C80" s="113" t="s">
        <v>2102</v>
      </c>
      <c r="D80" s="297"/>
      <c r="E80" s="297"/>
      <c r="F80" s="114" t="str">
        <f t="shared" si="1"/>
        <v>-</v>
      </c>
      <c r="G80" s="108"/>
      <c r="H80" s="108"/>
      <c r="I80" s="108"/>
      <c r="J80" s="108"/>
      <c r="K80" s="108"/>
      <c r="L80" s="108"/>
      <c r="M80" s="108"/>
      <c r="N80" s="108"/>
      <c r="O80" s="108"/>
      <c r="P80" s="108"/>
      <c r="Q80" s="108"/>
      <c r="R80" s="108"/>
      <c r="S80" s="108"/>
      <c r="T80" s="108"/>
      <c r="U80" s="108"/>
      <c r="V80" s="108"/>
      <c r="W80" s="108"/>
      <c r="X80" s="108"/>
    </row>
    <row r="81" spans="1:24" ht="12.75" customHeight="1" x14ac:dyDescent="0.2">
      <c r="A81" s="112" t="s">
        <v>2104</v>
      </c>
      <c r="B81" s="107" t="s">
        <v>2105</v>
      </c>
      <c r="C81" s="113" t="s">
        <v>2104</v>
      </c>
      <c r="D81" s="297"/>
      <c r="E81" s="297"/>
      <c r="F81" s="114" t="str">
        <f t="shared" si="1"/>
        <v>-</v>
      </c>
      <c r="G81" s="108"/>
      <c r="H81" s="108"/>
      <c r="I81" s="108"/>
      <c r="J81" s="108"/>
      <c r="K81" s="108"/>
      <c r="L81" s="108"/>
      <c r="M81" s="108"/>
      <c r="N81" s="108"/>
      <c r="O81" s="108"/>
      <c r="P81" s="108"/>
      <c r="Q81" s="108"/>
      <c r="R81" s="108"/>
      <c r="S81" s="108"/>
      <c r="T81" s="108"/>
      <c r="U81" s="108"/>
      <c r="V81" s="108"/>
      <c r="W81" s="108"/>
      <c r="X81" s="108"/>
    </row>
    <row r="82" spans="1:24" ht="12.75" customHeight="1" x14ac:dyDescent="0.2">
      <c r="A82" s="112" t="s">
        <v>2106</v>
      </c>
      <c r="B82" s="107" t="s">
        <v>2107</v>
      </c>
      <c r="C82" s="113" t="s">
        <v>2106</v>
      </c>
      <c r="D82" s="297"/>
      <c r="E82" s="297"/>
      <c r="F82" s="114" t="str">
        <f t="shared" si="1"/>
        <v>-</v>
      </c>
      <c r="G82" s="108"/>
      <c r="H82" s="108"/>
      <c r="I82" s="108"/>
      <c r="J82" s="108"/>
      <c r="K82" s="108"/>
      <c r="L82" s="108"/>
      <c r="M82" s="108"/>
      <c r="N82" s="108"/>
      <c r="O82" s="108"/>
      <c r="P82" s="108"/>
      <c r="Q82" s="108"/>
      <c r="R82" s="108"/>
      <c r="S82" s="108"/>
      <c r="T82" s="108"/>
      <c r="U82" s="108"/>
      <c r="V82" s="108"/>
      <c r="W82" s="108"/>
      <c r="X82" s="108"/>
    </row>
    <row r="83" spans="1:24" ht="12.75" customHeight="1" x14ac:dyDescent="0.2">
      <c r="A83" s="112" t="s">
        <v>2108</v>
      </c>
      <c r="B83" s="107" t="s">
        <v>2109</v>
      </c>
      <c r="C83" s="113" t="s">
        <v>2108</v>
      </c>
      <c r="D83" s="297"/>
      <c r="E83" s="297"/>
      <c r="F83" s="114" t="str">
        <f t="shared" si="1"/>
        <v>-</v>
      </c>
      <c r="G83" s="108"/>
      <c r="H83" s="108"/>
      <c r="I83" s="108"/>
      <c r="J83" s="108"/>
      <c r="K83" s="108"/>
      <c r="L83" s="108"/>
      <c r="M83" s="108"/>
      <c r="N83" s="108"/>
      <c r="O83" s="108"/>
      <c r="P83" s="108"/>
      <c r="Q83" s="108"/>
      <c r="R83" s="108"/>
      <c r="S83" s="108"/>
      <c r="T83" s="108"/>
      <c r="U83" s="108"/>
      <c r="V83" s="108"/>
      <c r="W83" s="108"/>
      <c r="X83" s="108"/>
    </row>
    <row r="84" spans="1:24" ht="12.75" customHeight="1" x14ac:dyDescent="0.2">
      <c r="A84" s="112" t="s">
        <v>2110</v>
      </c>
      <c r="B84" s="107" t="s">
        <v>2111</v>
      </c>
      <c r="C84" s="113" t="s">
        <v>2110</v>
      </c>
      <c r="D84" s="297"/>
      <c r="E84" s="297"/>
      <c r="F84" s="114" t="str">
        <f t="shared" si="1"/>
        <v>-</v>
      </c>
      <c r="G84" s="108"/>
      <c r="H84" s="108"/>
      <c r="I84" s="108"/>
      <c r="J84" s="108"/>
      <c r="K84" s="108"/>
      <c r="L84" s="108"/>
      <c r="M84" s="108"/>
      <c r="N84" s="108"/>
      <c r="O84" s="108"/>
      <c r="P84" s="108"/>
      <c r="Q84" s="108"/>
      <c r="R84" s="108"/>
      <c r="S84" s="108"/>
      <c r="T84" s="108"/>
      <c r="U84" s="108"/>
      <c r="V84" s="108"/>
      <c r="W84" s="108"/>
      <c r="X84" s="108"/>
    </row>
    <row r="85" spans="1:24" ht="24" x14ac:dyDescent="0.2">
      <c r="A85" s="112" t="s">
        <v>2112</v>
      </c>
      <c r="B85" s="107" t="s">
        <v>2113</v>
      </c>
      <c r="C85" s="113" t="s">
        <v>2112</v>
      </c>
      <c r="D85" s="297"/>
      <c r="E85" s="297"/>
      <c r="F85" s="114" t="str">
        <f t="shared" si="1"/>
        <v>-</v>
      </c>
      <c r="G85" s="108"/>
      <c r="H85" s="108"/>
      <c r="I85" s="108"/>
      <c r="J85" s="108"/>
      <c r="K85" s="108"/>
      <c r="L85" s="108"/>
      <c r="M85" s="108"/>
      <c r="N85" s="108"/>
      <c r="O85" s="108"/>
      <c r="P85" s="108"/>
      <c r="Q85" s="108"/>
      <c r="R85" s="108"/>
      <c r="S85" s="108"/>
      <c r="T85" s="108"/>
      <c r="U85" s="108"/>
      <c r="V85" s="108"/>
      <c r="W85" s="108"/>
      <c r="X85" s="108"/>
    </row>
    <row r="86" spans="1:24" ht="12.75" customHeight="1" x14ac:dyDescent="0.2">
      <c r="A86" s="112" t="s">
        <v>2114</v>
      </c>
      <c r="B86" s="107" t="s">
        <v>2115</v>
      </c>
      <c r="C86" s="113" t="s">
        <v>2114</v>
      </c>
      <c r="D86" s="297"/>
      <c r="E86" s="297"/>
      <c r="F86" s="114" t="str">
        <f t="shared" si="1"/>
        <v>-</v>
      </c>
      <c r="G86" s="108"/>
      <c r="H86" s="108"/>
      <c r="I86" s="108"/>
      <c r="J86" s="108"/>
      <c r="K86" s="108"/>
      <c r="L86" s="108"/>
      <c r="M86" s="108"/>
      <c r="N86" s="108"/>
      <c r="O86" s="108"/>
      <c r="P86" s="108"/>
      <c r="Q86" s="108"/>
      <c r="R86" s="108"/>
      <c r="S86" s="108"/>
      <c r="T86" s="108"/>
      <c r="U86" s="108"/>
      <c r="V86" s="108"/>
      <c r="W86" s="108"/>
      <c r="X86" s="108"/>
    </row>
    <row r="87" spans="1:24" ht="12.75" customHeight="1" x14ac:dyDescent="0.2">
      <c r="A87" s="112" t="s">
        <v>2116</v>
      </c>
      <c r="B87" s="106" t="s">
        <v>2117</v>
      </c>
      <c r="C87" s="113" t="s">
        <v>2116</v>
      </c>
      <c r="D87" s="127">
        <f t="shared" ref="D87:E87" si="18">D88+D106-D117</f>
        <v>0</v>
      </c>
      <c r="E87" s="127">
        <f t="shared" si="18"/>
        <v>0</v>
      </c>
      <c r="F87" s="114" t="str">
        <f t="shared" si="1"/>
        <v>-</v>
      </c>
      <c r="G87" s="108"/>
      <c r="H87" s="108"/>
      <c r="I87" s="108"/>
      <c r="J87" s="108"/>
      <c r="K87" s="108"/>
      <c r="L87" s="108"/>
      <c r="M87" s="108"/>
      <c r="N87" s="108"/>
      <c r="O87" s="108"/>
      <c r="P87" s="108"/>
      <c r="Q87" s="108"/>
      <c r="R87" s="108"/>
      <c r="S87" s="108"/>
      <c r="T87" s="108"/>
      <c r="U87" s="108"/>
      <c r="V87" s="108"/>
      <c r="W87" s="108"/>
      <c r="X87" s="108"/>
    </row>
    <row r="88" spans="1:24" ht="36" x14ac:dyDescent="0.2">
      <c r="A88" s="112"/>
      <c r="B88" s="107" t="s">
        <v>2118</v>
      </c>
      <c r="C88" s="113" t="s">
        <v>2119</v>
      </c>
      <c r="D88" s="127">
        <f t="shared" ref="D88:E88" si="19">SUM(D89:D105)</f>
        <v>0</v>
      </c>
      <c r="E88" s="127">
        <f t="shared" si="19"/>
        <v>0</v>
      </c>
      <c r="F88" s="114" t="str">
        <f t="shared" si="1"/>
        <v>-</v>
      </c>
      <c r="G88" s="108"/>
      <c r="H88" s="108"/>
      <c r="I88" s="108"/>
      <c r="J88" s="108"/>
      <c r="K88" s="108"/>
      <c r="L88" s="108"/>
      <c r="M88" s="108"/>
      <c r="N88" s="108"/>
      <c r="O88" s="108"/>
      <c r="P88" s="108"/>
      <c r="Q88" s="108"/>
      <c r="R88" s="108"/>
      <c r="S88" s="108"/>
      <c r="T88" s="108"/>
      <c r="U88" s="108"/>
      <c r="V88" s="108"/>
      <c r="W88" s="108"/>
      <c r="X88" s="108"/>
    </row>
    <row r="89" spans="1:24" ht="12.75" customHeight="1" x14ac:dyDescent="0.2">
      <c r="A89" s="112" t="s">
        <v>2120</v>
      </c>
      <c r="B89" s="107" t="s">
        <v>2121</v>
      </c>
      <c r="C89" s="113" t="s">
        <v>2120</v>
      </c>
      <c r="D89" s="297"/>
      <c r="E89" s="297"/>
      <c r="F89" s="114" t="str">
        <f t="shared" si="1"/>
        <v>-</v>
      </c>
      <c r="G89" s="108"/>
      <c r="H89" s="108"/>
      <c r="I89" s="108"/>
      <c r="J89" s="108"/>
      <c r="K89" s="108"/>
      <c r="L89" s="108"/>
      <c r="M89" s="108"/>
      <c r="N89" s="108"/>
      <c r="O89" s="108"/>
      <c r="P89" s="108"/>
      <c r="Q89" s="108"/>
      <c r="R89" s="108"/>
      <c r="S89" s="108"/>
      <c r="T89" s="108"/>
      <c r="U89" s="108"/>
      <c r="V89" s="108"/>
      <c r="W89" s="108"/>
      <c r="X89" s="108"/>
    </row>
    <row r="90" spans="1:24" ht="12.75" customHeight="1" x14ac:dyDescent="0.2">
      <c r="A90" s="112" t="s">
        <v>2122</v>
      </c>
      <c r="B90" s="107" t="s">
        <v>2123</v>
      </c>
      <c r="C90" s="113" t="s">
        <v>2122</v>
      </c>
      <c r="D90" s="297"/>
      <c r="E90" s="297"/>
      <c r="F90" s="114" t="str">
        <f t="shared" si="1"/>
        <v>-</v>
      </c>
      <c r="G90" s="108"/>
      <c r="H90" s="108"/>
      <c r="I90" s="108"/>
      <c r="J90" s="108"/>
      <c r="K90" s="108"/>
      <c r="L90" s="108"/>
      <c r="M90" s="108"/>
      <c r="N90" s="108"/>
      <c r="O90" s="108"/>
      <c r="P90" s="108"/>
      <c r="Q90" s="108"/>
      <c r="R90" s="108"/>
      <c r="S90" s="108"/>
      <c r="T90" s="108"/>
      <c r="U90" s="108"/>
      <c r="V90" s="108"/>
      <c r="W90" s="108"/>
      <c r="X90" s="108"/>
    </row>
    <row r="91" spans="1:24" ht="12.75" customHeight="1" x14ac:dyDescent="0.2">
      <c r="A91" s="112" t="s">
        <v>2124</v>
      </c>
      <c r="B91" s="107" t="s">
        <v>2125</v>
      </c>
      <c r="C91" s="113" t="s">
        <v>2124</v>
      </c>
      <c r="D91" s="297"/>
      <c r="E91" s="297"/>
      <c r="F91" s="114" t="str">
        <f t="shared" si="1"/>
        <v>-</v>
      </c>
      <c r="G91" s="108"/>
      <c r="H91" s="108"/>
      <c r="I91" s="108"/>
      <c r="J91" s="108"/>
      <c r="K91" s="108"/>
      <c r="L91" s="108"/>
      <c r="M91" s="108"/>
      <c r="N91" s="108"/>
      <c r="O91" s="108"/>
      <c r="P91" s="108"/>
      <c r="Q91" s="108"/>
      <c r="R91" s="108"/>
      <c r="S91" s="108"/>
      <c r="T91" s="108"/>
      <c r="U91" s="108"/>
      <c r="V91" s="108"/>
      <c r="W91" s="108"/>
      <c r="X91" s="108"/>
    </row>
    <row r="92" spans="1:24" ht="12.75" customHeight="1" x14ac:dyDescent="0.2">
      <c r="A92" s="112" t="s">
        <v>2126</v>
      </c>
      <c r="B92" s="107" t="s">
        <v>2127</v>
      </c>
      <c r="C92" s="113" t="s">
        <v>2126</v>
      </c>
      <c r="D92" s="297"/>
      <c r="E92" s="297"/>
      <c r="F92" s="114" t="str">
        <f t="shared" si="1"/>
        <v>-</v>
      </c>
      <c r="G92" s="108"/>
      <c r="H92" s="108"/>
      <c r="I92" s="108"/>
      <c r="J92" s="108"/>
      <c r="K92" s="108"/>
      <c r="L92" s="108"/>
      <c r="M92" s="108"/>
      <c r="N92" s="108"/>
      <c r="O92" s="108"/>
      <c r="P92" s="108"/>
      <c r="Q92" s="108"/>
      <c r="R92" s="108"/>
      <c r="S92" s="108"/>
      <c r="T92" s="108"/>
      <c r="U92" s="108"/>
      <c r="V92" s="108"/>
      <c r="W92" s="108"/>
      <c r="X92" s="108"/>
    </row>
    <row r="93" spans="1:24" ht="12.75" customHeight="1" x14ac:dyDescent="0.2">
      <c r="A93" s="112" t="s">
        <v>2128</v>
      </c>
      <c r="B93" s="107" t="s">
        <v>2129</v>
      </c>
      <c r="C93" s="113" t="s">
        <v>2128</v>
      </c>
      <c r="D93" s="297"/>
      <c r="E93" s="297"/>
      <c r="F93" s="114" t="str">
        <f t="shared" si="1"/>
        <v>-</v>
      </c>
      <c r="G93" s="108"/>
      <c r="H93" s="108"/>
      <c r="I93" s="108"/>
      <c r="J93" s="108"/>
      <c r="K93" s="108"/>
      <c r="L93" s="108"/>
      <c r="M93" s="108"/>
      <c r="N93" s="108"/>
      <c r="O93" s="108"/>
      <c r="P93" s="108"/>
      <c r="Q93" s="108"/>
      <c r="R93" s="108"/>
      <c r="S93" s="108"/>
      <c r="T93" s="108"/>
      <c r="U93" s="108"/>
      <c r="V93" s="108"/>
      <c r="W93" s="108"/>
      <c r="X93" s="108"/>
    </row>
    <row r="94" spans="1:24" ht="12.75" customHeight="1" x14ac:dyDescent="0.2">
      <c r="A94" s="112" t="s">
        <v>2130</v>
      </c>
      <c r="B94" s="107" t="s">
        <v>2131</v>
      </c>
      <c r="C94" s="113" t="s">
        <v>2130</v>
      </c>
      <c r="D94" s="297"/>
      <c r="E94" s="297"/>
      <c r="F94" s="114" t="str">
        <f t="shared" si="1"/>
        <v>-</v>
      </c>
      <c r="G94" s="108"/>
      <c r="H94" s="108"/>
      <c r="I94" s="108"/>
      <c r="J94" s="108"/>
      <c r="K94" s="108"/>
      <c r="L94" s="108"/>
      <c r="M94" s="108"/>
      <c r="N94" s="108"/>
      <c r="O94" s="108"/>
      <c r="P94" s="108"/>
      <c r="Q94" s="108"/>
      <c r="R94" s="108"/>
      <c r="S94" s="108"/>
      <c r="T94" s="108"/>
      <c r="U94" s="108"/>
      <c r="V94" s="108"/>
      <c r="W94" s="108"/>
      <c r="X94" s="108"/>
    </row>
    <row r="95" spans="1:24" ht="12.75" customHeight="1" x14ac:dyDescent="0.2">
      <c r="A95" s="112" t="s">
        <v>2132</v>
      </c>
      <c r="B95" s="107" t="s">
        <v>2133</v>
      </c>
      <c r="C95" s="113" t="s">
        <v>2132</v>
      </c>
      <c r="D95" s="297"/>
      <c r="E95" s="297"/>
      <c r="F95" s="114" t="str">
        <f t="shared" si="1"/>
        <v>-</v>
      </c>
      <c r="G95" s="108"/>
      <c r="H95" s="108"/>
      <c r="I95" s="108"/>
      <c r="J95" s="108"/>
      <c r="K95" s="108"/>
      <c r="L95" s="108"/>
      <c r="M95" s="108"/>
      <c r="N95" s="108"/>
      <c r="O95" s="108"/>
      <c r="P95" s="108"/>
      <c r="Q95" s="108"/>
      <c r="R95" s="108"/>
      <c r="S95" s="108"/>
      <c r="T95" s="108"/>
      <c r="U95" s="108"/>
      <c r="V95" s="108"/>
      <c r="W95" s="108"/>
      <c r="X95" s="108"/>
    </row>
    <row r="96" spans="1:24" ht="12.75" customHeight="1" x14ac:dyDescent="0.2">
      <c r="A96" s="112" t="s">
        <v>2134</v>
      </c>
      <c r="B96" s="107" t="s">
        <v>2135</v>
      </c>
      <c r="C96" s="113" t="s">
        <v>2134</v>
      </c>
      <c r="D96" s="297"/>
      <c r="E96" s="297"/>
      <c r="F96" s="114" t="str">
        <f t="shared" si="1"/>
        <v>-</v>
      </c>
      <c r="G96" s="108"/>
      <c r="H96" s="108"/>
      <c r="I96" s="108"/>
      <c r="J96" s="108"/>
      <c r="K96" s="108"/>
      <c r="L96" s="108"/>
      <c r="M96" s="108"/>
      <c r="N96" s="108"/>
      <c r="O96" s="108"/>
      <c r="P96" s="108"/>
      <c r="Q96" s="108"/>
      <c r="R96" s="108"/>
      <c r="S96" s="108"/>
      <c r="T96" s="108"/>
      <c r="U96" s="108"/>
      <c r="V96" s="108"/>
      <c r="W96" s="108"/>
      <c r="X96" s="108"/>
    </row>
    <row r="97" spans="1:24" ht="12.75" customHeight="1" x14ac:dyDescent="0.2">
      <c r="A97" s="112" t="s">
        <v>2136</v>
      </c>
      <c r="B97" s="107" t="s">
        <v>2137</v>
      </c>
      <c r="C97" s="113" t="s">
        <v>2136</v>
      </c>
      <c r="D97" s="297"/>
      <c r="E97" s="297"/>
      <c r="F97" s="114" t="str">
        <f t="shared" si="1"/>
        <v>-</v>
      </c>
      <c r="G97" s="108"/>
      <c r="H97" s="108"/>
      <c r="I97" s="108"/>
      <c r="J97" s="108"/>
      <c r="K97" s="108"/>
      <c r="L97" s="108"/>
      <c r="M97" s="108"/>
      <c r="N97" s="108"/>
      <c r="O97" s="108"/>
      <c r="P97" s="108"/>
      <c r="Q97" s="108"/>
      <c r="R97" s="108"/>
      <c r="S97" s="108"/>
      <c r="T97" s="108"/>
      <c r="U97" s="108"/>
      <c r="V97" s="108"/>
      <c r="W97" s="108"/>
      <c r="X97" s="108"/>
    </row>
    <row r="98" spans="1:24" ht="12.75" customHeight="1" x14ac:dyDescent="0.2">
      <c r="A98" s="112" t="s">
        <v>2138</v>
      </c>
      <c r="B98" s="107" t="s">
        <v>2139</v>
      </c>
      <c r="C98" s="113" t="s">
        <v>2138</v>
      </c>
      <c r="D98" s="297"/>
      <c r="E98" s="297"/>
      <c r="F98" s="114" t="str">
        <f t="shared" si="1"/>
        <v>-</v>
      </c>
      <c r="G98" s="108"/>
      <c r="H98" s="108"/>
      <c r="I98" s="108"/>
      <c r="J98" s="108"/>
      <c r="K98" s="108"/>
      <c r="L98" s="108"/>
      <c r="M98" s="108"/>
      <c r="N98" s="108"/>
      <c r="O98" s="108"/>
      <c r="P98" s="108"/>
      <c r="Q98" s="108"/>
      <c r="R98" s="108"/>
      <c r="S98" s="108"/>
      <c r="T98" s="108"/>
      <c r="U98" s="108"/>
      <c r="V98" s="108"/>
      <c r="W98" s="108"/>
      <c r="X98" s="108"/>
    </row>
    <row r="99" spans="1:24" ht="12.75" customHeight="1" x14ac:dyDescent="0.2">
      <c r="A99" s="112" t="s">
        <v>2140</v>
      </c>
      <c r="B99" s="107" t="s">
        <v>2141</v>
      </c>
      <c r="C99" s="113" t="s">
        <v>2140</v>
      </c>
      <c r="D99" s="297"/>
      <c r="E99" s="297"/>
      <c r="F99" s="114" t="str">
        <f t="shared" si="1"/>
        <v>-</v>
      </c>
      <c r="G99" s="108"/>
      <c r="H99" s="108"/>
      <c r="I99" s="108"/>
      <c r="J99" s="108"/>
      <c r="K99" s="108"/>
      <c r="L99" s="108"/>
      <c r="M99" s="108"/>
      <c r="N99" s="108"/>
      <c r="O99" s="108"/>
      <c r="P99" s="108"/>
      <c r="Q99" s="108"/>
      <c r="R99" s="108"/>
      <c r="S99" s="108"/>
      <c r="T99" s="108"/>
      <c r="U99" s="108"/>
      <c r="V99" s="108"/>
      <c r="W99" s="108"/>
      <c r="X99" s="108"/>
    </row>
    <row r="100" spans="1:24" ht="12.75" customHeight="1" x14ac:dyDescent="0.2">
      <c r="A100" s="112" t="s">
        <v>2142</v>
      </c>
      <c r="B100" s="107" t="s">
        <v>2143</v>
      </c>
      <c r="C100" s="113" t="s">
        <v>2142</v>
      </c>
      <c r="D100" s="297"/>
      <c r="E100" s="297"/>
      <c r="F100" s="114" t="str">
        <f t="shared" si="1"/>
        <v>-</v>
      </c>
      <c r="G100" s="108"/>
      <c r="H100" s="108"/>
      <c r="I100" s="108"/>
      <c r="J100" s="108"/>
      <c r="K100" s="108"/>
      <c r="L100" s="108"/>
      <c r="M100" s="108"/>
      <c r="N100" s="108"/>
      <c r="O100" s="108"/>
      <c r="P100" s="108"/>
      <c r="Q100" s="108"/>
      <c r="R100" s="108"/>
      <c r="S100" s="108"/>
      <c r="T100" s="108"/>
      <c r="U100" s="108"/>
      <c r="V100" s="108"/>
      <c r="W100" s="108"/>
      <c r="X100" s="108"/>
    </row>
    <row r="101" spans="1:24" ht="12.75" customHeight="1" x14ac:dyDescent="0.2">
      <c r="A101" s="112" t="s">
        <v>2144</v>
      </c>
      <c r="B101" s="107" t="s">
        <v>2145</v>
      </c>
      <c r="C101" s="113" t="s">
        <v>2144</v>
      </c>
      <c r="D101" s="297"/>
      <c r="E101" s="297"/>
      <c r="F101" s="114" t="str">
        <f t="shared" si="1"/>
        <v>-</v>
      </c>
      <c r="G101" s="108"/>
      <c r="H101" s="108"/>
      <c r="I101" s="108"/>
      <c r="J101" s="108"/>
      <c r="K101" s="108"/>
      <c r="L101" s="108"/>
      <c r="M101" s="108"/>
      <c r="N101" s="108"/>
      <c r="O101" s="108"/>
      <c r="P101" s="108"/>
      <c r="Q101" s="108"/>
      <c r="R101" s="108"/>
      <c r="S101" s="108"/>
      <c r="T101" s="108"/>
      <c r="U101" s="108"/>
      <c r="V101" s="108"/>
      <c r="W101" s="108"/>
      <c r="X101" s="108"/>
    </row>
    <row r="102" spans="1:24" ht="12.75" customHeight="1" x14ac:dyDescent="0.2">
      <c r="A102" s="112" t="s">
        <v>2146</v>
      </c>
      <c r="B102" s="107" t="s">
        <v>2147</v>
      </c>
      <c r="C102" s="113" t="s">
        <v>2146</v>
      </c>
      <c r="D102" s="297"/>
      <c r="E102" s="297"/>
      <c r="F102" s="114" t="str">
        <f t="shared" si="1"/>
        <v>-</v>
      </c>
      <c r="G102" s="108"/>
      <c r="H102" s="108"/>
      <c r="I102" s="108"/>
      <c r="J102" s="108"/>
      <c r="K102" s="108"/>
      <c r="L102" s="108"/>
      <c r="M102" s="108"/>
      <c r="N102" s="108"/>
      <c r="O102" s="108"/>
      <c r="P102" s="108"/>
      <c r="Q102" s="108"/>
      <c r="R102" s="108"/>
      <c r="S102" s="108"/>
      <c r="T102" s="108"/>
      <c r="U102" s="108"/>
      <c r="V102" s="108"/>
      <c r="W102" s="108"/>
      <c r="X102" s="108"/>
    </row>
    <row r="103" spans="1:24" ht="12.75" customHeight="1" x14ac:dyDescent="0.2">
      <c r="A103" s="112" t="s">
        <v>2148</v>
      </c>
      <c r="B103" s="107" t="s">
        <v>2149</v>
      </c>
      <c r="C103" s="113" t="s">
        <v>2148</v>
      </c>
      <c r="D103" s="297"/>
      <c r="E103" s="297"/>
      <c r="F103" s="114" t="str">
        <f t="shared" si="1"/>
        <v>-</v>
      </c>
      <c r="G103" s="108"/>
      <c r="H103" s="108"/>
      <c r="I103" s="108"/>
      <c r="J103" s="108"/>
      <c r="K103" s="108"/>
      <c r="L103" s="108"/>
      <c r="M103" s="108"/>
      <c r="N103" s="108"/>
      <c r="O103" s="108"/>
      <c r="P103" s="108"/>
      <c r="Q103" s="108"/>
      <c r="R103" s="108"/>
      <c r="S103" s="108"/>
      <c r="T103" s="108"/>
      <c r="U103" s="108"/>
      <c r="V103" s="108"/>
      <c r="W103" s="108"/>
      <c r="X103" s="108"/>
    </row>
    <row r="104" spans="1:24" ht="12.75" customHeight="1" x14ac:dyDescent="0.2">
      <c r="A104" s="112" t="s">
        <v>2150</v>
      </c>
      <c r="B104" s="107" t="s">
        <v>2151</v>
      </c>
      <c r="C104" s="113" t="s">
        <v>2150</v>
      </c>
      <c r="D104" s="297"/>
      <c r="E104" s="297"/>
      <c r="F104" s="114" t="str">
        <f t="shared" si="1"/>
        <v>-</v>
      </c>
      <c r="G104" s="108"/>
      <c r="H104" s="108"/>
      <c r="I104" s="108"/>
      <c r="J104" s="108"/>
      <c r="K104" s="108"/>
      <c r="L104" s="108"/>
      <c r="M104" s="108"/>
      <c r="N104" s="108"/>
      <c r="O104" s="108"/>
      <c r="P104" s="108"/>
      <c r="Q104" s="108"/>
      <c r="R104" s="108"/>
      <c r="S104" s="108"/>
      <c r="T104" s="108"/>
      <c r="U104" s="108"/>
      <c r="V104" s="108"/>
      <c r="W104" s="108"/>
      <c r="X104" s="108"/>
    </row>
    <row r="105" spans="1:24" ht="24" x14ac:dyDescent="0.2">
      <c r="A105" s="112" t="s">
        <v>2152</v>
      </c>
      <c r="B105" s="107" t="s">
        <v>2153</v>
      </c>
      <c r="C105" s="113" t="s">
        <v>2152</v>
      </c>
      <c r="D105" s="297"/>
      <c r="E105" s="297"/>
      <c r="F105" s="114" t="str">
        <f t="shared" si="1"/>
        <v>-</v>
      </c>
      <c r="G105" s="108"/>
      <c r="H105" s="108"/>
      <c r="I105" s="108"/>
      <c r="J105" s="108"/>
      <c r="K105" s="108"/>
      <c r="L105" s="108"/>
      <c r="M105" s="108"/>
      <c r="N105" s="108"/>
      <c r="O105" s="108"/>
      <c r="P105" s="108"/>
      <c r="Q105" s="108"/>
      <c r="R105" s="108"/>
      <c r="S105" s="108"/>
      <c r="T105" s="108"/>
      <c r="U105" s="108"/>
      <c r="V105" s="108"/>
      <c r="W105" s="108"/>
      <c r="X105" s="108"/>
    </row>
    <row r="106" spans="1:24" ht="24" x14ac:dyDescent="0.2">
      <c r="A106" s="112"/>
      <c r="B106" s="107" t="s">
        <v>2154</v>
      </c>
      <c r="C106" s="113" t="s">
        <v>2155</v>
      </c>
      <c r="D106" s="127">
        <f t="shared" ref="D106:E106" si="20">SUM(D107:D116)</f>
        <v>0</v>
      </c>
      <c r="E106" s="127">
        <f t="shared" si="20"/>
        <v>0</v>
      </c>
      <c r="F106" s="114" t="str">
        <f t="shared" si="1"/>
        <v>-</v>
      </c>
      <c r="G106" s="108"/>
      <c r="H106" s="108"/>
      <c r="I106" s="108"/>
      <c r="J106" s="108"/>
      <c r="K106" s="108"/>
      <c r="L106" s="108"/>
      <c r="M106" s="108"/>
      <c r="N106" s="108"/>
      <c r="O106" s="108"/>
      <c r="P106" s="108"/>
      <c r="Q106" s="108"/>
      <c r="R106" s="108"/>
      <c r="S106" s="108"/>
      <c r="T106" s="108"/>
      <c r="U106" s="108"/>
      <c r="V106" s="108"/>
      <c r="W106" s="108"/>
      <c r="X106" s="108"/>
    </row>
    <row r="107" spans="1:24" ht="12.75" customHeight="1" x14ac:dyDescent="0.2">
      <c r="A107" s="112" t="s">
        <v>2156</v>
      </c>
      <c r="B107" s="107" t="s">
        <v>2157</v>
      </c>
      <c r="C107" s="113" t="s">
        <v>2156</v>
      </c>
      <c r="D107" s="297"/>
      <c r="E107" s="297"/>
      <c r="F107" s="114" t="str">
        <f t="shared" si="1"/>
        <v>-</v>
      </c>
      <c r="G107" s="108"/>
      <c r="H107" s="108"/>
      <c r="I107" s="108"/>
      <c r="J107" s="108"/>
      <c r="K107" s="108"/>
      <c r="L107" s="108"/>
      <c r="M107" s="108"/>
      <c r="N107" s="108"/>
      <c r="O107" s="108"/>
      <c r="P107" s="108"/>
      <c r="Q107" s="108"/>
      <c r="R107" s="108"/>
      <c r="S107" s="108"/>
      <c r="T107" s="108"/>
      <c r="U107" s="108"/>
      <c r="V107" s="108"/>
      <c r="W107" s="108"/>
      <c r="X107" s="108"/>
    </row>
    <row r="108" spans="1:24" ht="12.75" customHeight="1" x14ac:dyDescent="0.2">
      <c r="A108" s="112" t="s">
        <v>2158</v>
      </c>
      <c r="B108" s="107" t="s">
        <v>2159</v>
      </c>
      <c r="C108" s="113" t="s">
        <v>2158</v>
      </c>
      <c r="D108" s="297"/>
      <c r="E108" s="297"/>
      <c r="F108" s="114" t="str">
        <f t="shared" si="1"/>
        <v>-</v>
      </c>
      <c r="G108" s="108"/>
      <c r="H108" s="108"/>
      <c r="I108" s="108"/>
      <c r="J108" s="108"/>
      <c r="K108" s="108"/>
      <c r="L108" s="108"/>
      <c r="M108" s="108"/>
      <c r="N108" s="108"/>
      <c r="O108" s="108"/>
      <c r="P108" s="108"/>
      <c r="Q108" s="108"/>
      <c r="R108" s="108"/>
      <c r="S108" s="108"/>
      <c r="T108" s="108"/>
      <c r="U108" s="108"/>
      <c r="V108" s="108"/>
      <c r="W108" s="108"/>
      <c r="X108" s="108"/>
    </row>
    <row r="109" spans="1:24" ht="12.75" customHeight="1" x14ac:dyDescent="0.2">
      <c r="A109" s="112" t="s">
        <v>2160</v>
      </c>
      <c r="B109" s="107" t="s">
        <v>2161</v>
      </c>
      <c r="C109" s="113" t="s">
        <v>2160</v>
      </c>
      <c r="D109" s="297"/>
      <c r="E109" s="297"/>
      <c r="F109" s="114" t="str">
        <f t="shared" si="1"/>
        <v>-</v>
      </c>
      <c r="G109" s="108"/>
      <c r="H109" s="108"/>
      <c r="I109" s="108"/>
      <c r="J109" s="108"/>
      <c r="K109" s="108"/>
      <c r="L109" s="108"/>
      <c r="M109" s="108"/>
      <c r="N109" s="108"/>
      <c r="O109" s="108"/>
      <c r="P109" s="108"/>
      <c r="Q109" s="108"/>
      <c r="R109" s="108"/>
      <c r="S109" s="108"/>
      <c r="T109" s="108"/>
      <c r="U109" s="108"/>
      <c r="V109" s="108"/>
      <c r="W109" s="108"/>
      <c r="X109" s="108"/>
    </row>
    <row r="110" spans="1:24" ht="12.75" customHeight="1" x14ac:dyDescent="0.2">
      <c r="A110" s="112" t="s">
        <v>2162</v>
      </c>
      <c r="B110" s="107" t="s">
        <v>2163</v>
      </c>
      <c r="C110" s="113" t="s">
        <v>2162</v>
      </c>
      <c r="D110" s="297"/>
      <c r="E110" s="297"/>
      <c r="F110" s="114" t="str">
        <f t="shared" si="1"/>
        <v>-</v>
      </c>
      <c r="G110" s="108"/>
      <c r="H110" s="108"/>
      <c r="I110" s="108"/>
      <c r="J110" s="108"/>
      <c r="K110" s="108"/>
      <c r="L110" s="108"/>
      <c r="M110" s="108"/>
      <c r="N110" s="108"/>
      <c r="O110" s="108"/>
      <c r="P110" s="108"/>
      <c r="Q110" s="108"/>
      <c r="R110" s="108"/>
      <c r="S110" s="108"/>
      <c r="T110" s="108"/>
      <c r="U110" s="108"/>
      <c r="V110" s="108"/>
      <c r="W110" s="108"/>
      <c r="X110" s="108"/>
    </row>
    <row r="111" spans="1:24" ht="12.75" customHeight="1" x14ac:dyDescent="0.2">
      <c r="A111" s="112" t="s">
        <v>2164</v>
      </c>
      <c r="B111" s="107" t="s">
        <v>2165</v>
      </c>
      <c r="C111" s="113" t="s">
        <v>2164</v>
      </c>
      <c r="D111" s="297"/>
      <c r="E111" s="297"/>
      <c r="F111" s="114" t="str">
        <f t="shared" si="1"/>
        <v>-</v>
      </c>
      <c r="G111" s="108"/>
      <c r="H111" s="108"/>
      <c r="I111" s="108"/>
      <c r="J111" s="108"/>
      <c r="K111" s="108"/>
      <c r="L111" s="108"/>
      <c r="M111" s="108"/>
      <c r="N111" s="108"/>
      <c r="O111" s="108"/>
      <c r="P111" s="108"/>
      <c r="Q111" s="108"/>
      <c r="R111" s="108"/>
      <c r="S111" s="108"/>
      <c r="T111" s="108"/>
      <c r="U111" s="108"/>
      <c r="V111" s="108"/>
      <c r="W111" s="108"/>
      <c r="X111" s="108"/>
    </row>
    <row r="112" spans="1:24" ht="12.75" customHeight="1" x14ac:dyDescent="0.2">
      <c r="A112" s="112" t="s">
        <v>2166</v>
      </c>
      <c r="B112" s="107" t="s">
        <v>2167</v>
      </c>
      <c r="C112" s="113" t="s">
        <v>2166</v>
      </c>
      <c r="D112" s="297"/>
      <c r="E112" s="297"/>
      <c r="F112" s="114" t="str">
        <f t="shared" si="1"/>
        <v>-</v>
      </c>
      <c r="G112" s="108"/>
      <c r="H112" s="108"/>
      <c r="I112" s="108"/>
      <c r="J112" s="108"/>
      <c r="K112" s="108"/>
      <c r="L112" s="108"/>
      <c r="M112" s="108"/>
      <c r="N112" s="108"/>
      <c r="O112" s="108"/>
      <c r="P112" s="108"/>
      <c r="Q112" s="108"/>
      <c r="R112" s="108"/>
      <c r="S112" s="108"/>
      <c r="T112" s="108"/>
      <c r="U112" s="108"/>
      <c r="V112" s="108"/>
      <c r="W112" s="108"/>
      <c r="X112" s="108"/>
    </row>
    <row r="113" spans="1:24" ht="12.75" customHeight="1" x14ac:dyDescent="0.2">
      <c r="A113" s="112" t="s">
        <v>2168</v>
      </c>
      <c r="B113" s="107" t="s">
        <v>2169</v>
      </c>
      <c r="C113" s="113" t="s">
        <v>2168</v>
      </c>
      <c r="D113" s="297"/>
      <c r="E113" s="297"/>
      <c r="F113" s="114" t="str">
        <f t="shared" si="1"/>
        <v>-</v>
      </c>
      <c r="G113" s="108"/>
      <c r="H113" s="108"/>
      <c r="I113" s="108"/>
      <c r="J113" s="108"/>
      <c r="K113" s="108"/>
      <c r="L113" s="108"/>
      <c r="M113" s="108"/>
      <c r="N113" s="108"/>
      <c r="O113" s="108"/>
      <c r="P113" s="108"/>
      <c r="Q113" s="108"/>
      <c r="R113" s="108"/>
      <c r="S113" s="108"/>
      <c r="T113" s="108"/>
      <c r="U113" s="108"/>
      <c r="V113" s="108"/>
      <c r="W113" s="108"/>
      <c r="X113" s="108"/>
    </row>
    <row r="114" spans="1:24" ht="12.75" customHeight="1" x14ac:dyDescent="0.2">
      <c r="A114" s="112" t="s">
        <v>2170</v>
      </c>
      <c r="B114" s="107" t="s">
        <v>2171</v>
      </c>
      <c r="C114" s="113" t="s">
        <v>2170</v>
      </c>
      <c r="D114" s="297"/>
      <c r="E114" s="297"/>
      <c r="F114" s="114" t="str">
        <f t="shared" si="1"/>
        <v>-</v>
      </c>
      <c r="G114" s="108"/>
      <c r="H114" s="108"/>
      <c r="I114" s="108"/>
      <c r="J114" s="108"/>
      <c r="K114" s="108"/>
      <c r="L114" s="108"/>
      <c r="M114" s="108"/>
      <c r="N114" s="108"/>
      <c r="O114" s="108"/>
      <c r="P114" s="108"/>
      <c r="Q114" s="108"/>
      <c r="R114" s="108"/>
      <c r="S114" s="108"/>
      <c r="T114" s="108"/>
      <c r="U114" s="108"/>
      <c r="V114" s="108"/>
      <c r="W114" s="108"/>
      <c r="X114" s="108"/>
    </row>
    <row r="115" spans="1:24" ht="12.75" customHeight="1" x14ac:dyDescent="0.2">
      <c r="A115" s="112" t="s">
        <v>2172</v>
      </c>
      <c r="B115" s="107" t="s">
        <v>2173</v>
      </c>
      <c r="C115" s="113" t="s">
        <v>2172</v>
      </c>
      <c r="D115" s="297"/>
      <c r="E115" s="297"/>
      <c r="F115" s="114" t="str">
        <f t="shared" si="1"/>
        <v>-</v>
      </c>
      <c r="G115" s="108"/>
      <c r="H115" s="108"/>
      <c r="I115" s="108"/>
      <c r="J115" s="108"/>
      <c r="K115" s="108"/>
      <c r="L115" s="108"/>
      <c r="M115" s="108"/>
      <c r="N115" s="108"/>
      <c r="O115" s="108"/>
      <c r="P115" s="108"/>
      <c r="Q115" s="108"/>
      <c r="R115" s="108"/>
      <c r="S115" s="108"/>
      <c r="T115" s="108"/>
      <c r="U115" s="108"/>
      <c r="V115" s="108"/>
      <c r="W115" s="108"/>
      <c r="X115" s="108"/>
    </row>
    <row r="116" spans="1:24" ht="12.75" customHeight="1" x14ac:dyDescent="0.2">
      <c r="A116" s="112" t="s">
        <v>2174</v>
      </c>
      <c r="B116" s="107" t="s">
        <v>2175</v>
      </c>
      <c r="C116" s="113" t="s">
        <v>2174</v>
      </c>
      <c r="D116" s="297"/>
      <c r="E116" s="297"/>
      <c r="F116" s="114" t="str">
        <f t="shared" si="1"/>
        <v>-</v>
      </c>
      <c r="G116" s="108"/>
      <c r="H116" s="108"/>
      <c r="I116" s="108"/>
      <c r="J116" s="108"/>
      <c r="K116" s="108"/>
      <c r="L116" s="108"/>
      <c r="M116" s="108"/>
      <c r="N116" s="108"/>
      <c r="O116" s="108"/>
      <c r="P116" s="108"/>
      <c r="Q116" s="108"/>
      <c r="R116" s="108"/>
      <c r="S116" s="108"/>
      <c r="T116" s="108"/>
      <c r="U116" s="108"/>
      <c r="V116" s="108"/>
      <c r="W116" s="108"/>
      <c r="X116" s="108"/>
    </row>
    <row r="117" spans="1:24" ht="12.75" customHeight="1" x14ac:dyDescent="0.2">
      <c r="A117" s="112" t="s">
        <v>2176</v>
      </c>
      <c r="B117" s="107" t="s">
        <v>2177</v>
      </c>
      <c r="C117" s="113" t="s">
        <v>2176</v>
      </c>
      <c r="D117" s="297"/>
      <c r="E117" s="297"/>
      <c r="F117" s="114" t="str">
        <f t="shared" si="1"/>
        <v>-</v>
      </c>
      <c r="G117" s="108"/>
      <c r="H117" s="108"/>
      <c r="I117" s="108"/>
      <c r="J117" s="108"/>
      <c r="K117" s="108"/>
      <c r="L117" s="108"/>
      <c r="M117" s="108"/>
      <c r="N117" s="108"/>
      <c r="O117" s="108"/>
      <c r="P117" s="108"/>
      <c r="Q117" s="108"/>
      <c r="R117" s="108"/>
      <c r="S117" s="108"/>
      <c r="T117" s="108"/>
      <c r="U117" s="108"/>
      <c r="V117" s="108"/>
      <c r="W117" s="108"/>
      <c r="X117" s="108"/>
    </row>
    <row r="118" spans="1:24" ht="12.75" customHeight="1" x14ac:dyDescent="0.2">
      <c r="A118" s="112" t="s">
        <v>2178</v>
      </c>
      <c r="B118" s="107" t="s">
        <v>2179</v>
      </c>
      <c r="C118" s="113" t="s">
        <v>2178</v>
      </c>
      <c r="D118" s="127">
        <f t="shared" ref="D118:E118" si="21">D119+D126-D133</f>
        <v>0</v>
      </c>
      <c r="E118" s="127">
        <f t="shared" si="21"/>
        <v>0</v>
      </c>
      <c r="F118" s="114" t="str">
        <f t="shared" si="1"/>
        <v>-</v>
      </c>
      <c r="G118" s="108"/>
      <c r="H118" s="108"/>
      <c r="I118" s="108"/>
      <c r="J118" s="108"/>
      <c r="K118" s="108"/>
      <c r="L118" s="108"/>
      <c r="M118" s="108"/>
      <c r="N118" s="108"/>
      <c r="O118" s="108"/>
      <c r="P118" s="108"/>
      <c r="Q118" s="108"/>
      <c r="R118" s="108"/>
      <c r="S118" s="108"/>
      <c r="T118" s="108"/>
      <c r="U118" s="108"/>
      <c r="V118" s="108"/>
      <c r="W118" s="108"/>
      <c r="X118" s="108"/>
    </row>
    <row r="119" spans="1:24" ht="12.75" customHeight="1" x14ac:dyDescent="0.2">
      <c r="A119" s="112"/>
      <c r="B119" s="107" t="s">
        <v>2180</v>
      </c>
      <c r="C119" s="113" t="s">
        <v>2181</v>
      </c>
      <c r="D119" s="127">
        <f t="shared" ref="D119:E119" si="22">SUM(D120:D125)</f>
        <v>0</v>
      </c>
      <c r="E119" s="127">
        <f t="shared" si="22"/>
        <v>0</v>
      </c>
      <c r="F119" s="114" t="str">
        <f t="shared" si="1"/>
        <v>-</v>
      </c>
      <c r="G119" s="108"/>
      <c r="H119" s="108"/>
      <c r="I119" s="108"/>
      <c r="J119" s="108"/>
      <c r="K119" s="108"/>
      <c r="L119" s="108"/>
      <c r="M119" s="108"/>
      <c r="N119" s="108"/>
      <c r="O119" s="108"/>
      <c r="P119" s="108"/>
      <c r="Q119" s="108"/>
      <c r="R119" s="108"/>
      <c r="S119" s="108"/>
      <c r="T119" s="108"/>
      <c r="U119" s="108"/>
      <c r="V119" s="108"/>
      <c r="W119" s="108"/>
      <c r="X119" s="108"/>
    </row>
    <row r="120" spans="1:24" ht="12.75" customHeight="1" x14ac:dyDescent="0.2">
      <c r="A120" s="112" t="s">
        <v>2182</v>
      </c>
      <c r="B120" s="107" t="s">
        <v>2183</v>
      </c>
      <c r="C120" s="113" t="s">
        <v>2182</v>
      </c>
      <c r="D120" s="297"/>
      <c r="E120" s="297"/>
      <c r="F120" s="114" t="str">
        <f t="shared" si="1"/>
        <v>-</v>
      </c>
      <c r="G120" s="108"/>
      <c r="H120" s="108"/>
      <c r="I120" s="108"/>
      <c r="J120" s="108"/>
      <c r="K120" s="108"/>
      <c r="L120" s="108"/>
      <c r="M120" s="108"/>
      <c r="N120" s="108"/>
      <c r="O120" s="108"/>
      <c r="P120" s="108"/>
      <c r="Q120" s="108"/>
      <c r="R120" s="108"/>
      <c r="S120" s="108"/>
      <c r="T120" s="108"/>
      <c r="U120" s="108"/>
      <c r="V120" s="108"/>
      <c r="W120" s="108"/>
      <c r="X120" s="108"/>
    </row>
    <row r="121" spans="1:24" ht="12.75" customHeight="1" x14ac:dyDescent="0.2">
      <c r="A121" s="112" t="s">
        <v>2184</v>
      </c>
      <c r="B121" s="107" t="s">
        <v>2185</v>
      </c>
      <c r="C121" s="113" t="s">
        <v>2184</v>
      </c>
      <c r="D121" s="297"/>
      <c r="E121" s="297"/>
      <c r="F121" s="114" t="str">
        <f t="shared" si="1"/>
        <v>-</v>
      </c>
      <c r="G121" s="108"/>
      <c r="H121" s="108"/>
      <c r="I121" s="108"/>
      <c r="J121" s="108"/>
      <c r="K121" s="108"/>
      <c r="L121" s="108"/>
      <c r="M121" s="108"/>
      <c r="N121" s="108"/>
      <c r="O121" s="108"/>
      <c r="P121" s="108"/>
      <c r="Q121" s="108"/>
      <c r="R121" s="108"/>
      <c r="S121" s="108"/>
      <c r="T121" s="108"/>
      <c r="U121" s="108"/>
      <c r="V121" s="108"/>
      <c r="W121" s="108"/>
      <c r="X121" s="108"/>
    </row>
    <row r="122" spans="1:24" ht="12.75" customHeight="1" x14ac:dyDescent="0.2">
      <c r="A122" s="112" t="s">
        <v>2186</v>
      </c>
      <c r="B122" s="107" t="s">
        <v>2187</v>
      </c>
      <c r="C122" s="113" t="s">
        <v>2186</v>
      </c>
      <c r="D122" s="297"/>
      <c r="E122" s="297"/>
      <c r="F122" s="114" t="str">
        <f t="shared" si="1"/>
        <v>-</v>
      </c>
      <c r="G122" s="108"/>
      <c r="H122" s="108"/>
      <c r="I122" s="108"/>
      <c r="J122" s="108"/>
      <c r="K122" s="108"/>
      <c r="L122" s="108"/>
      <c r="M122" s="108"/>
      <c r="N122" s="108"/>
      <c r="O122" s="108"/>
      <c r="P122" s="108"/>
      <c r="Q122" s="108"/>
      <c r="R122" s="108"/>
      <c r="S122" s="108"/>
      <c r="T122" s="108"/>
      <c r="U122" s="108"/>
      <c r="V122" s="108"/>
      <c r="W122" s="108"/>
      <c r="X122" s="108"/>
    </row>
    <row r="123" spans="1:24" ht="12.75" customHeight="1" x14ac:dyDescent="0.2">
      <c r="A123" s="112" t="s">
        <v>2188</v>
      </c>
      <c r="B123" s="107" t="s">
        <v>2189</v>
      </c>
      <c r="C123" s="113" t="s">
        <v>2188</v>
      </c>
      <c r="D123" s="297"/>
      <c r="E123" s="297"/>
      <c r="F123" s="114" t="str">
        <f t="shared" si="1"/>
        <v>-</v>
      </c>
      <c r="G123" s="108"/>
      <c r="H123" s="108"/>
      <c r="I123" s="108"/>
      <c r="J123" s="108"/>
      <c r="K123" s="108"/>
      <c r="L123" s="108"/>
      <c r="M123" s="108"/>
      <c r="N123" s="108"/>
      <c r="O123" s="108"/>
      <c r="P123" s="108"/>
      <c r="Q123" s="108"/>
      <c r="R123" s="108"/>
      <c r="S123" s="108"/>
      <c r="T123" s="108"/>
      <c r="U123" s="108"/>
      <c r="V123" s="108"/>
      <c r="W123" s="108"/>
      <c r="X123" s="108"/>
    </row>
    <row r="124" spans="1:24" ht="12.75" customHeight="1" x14ac:dyDescent="0.2">
      <c r="A124" s="112" t="s">
        <v>2190</v>
      </c>
      <c r="B124" s="107" t="s">
        <v>2191</v>
      </c>
      <c r="C124" s="113" t="s">
        <v>2190</v>
      </c>
      <c r="D124" s="297"/>
      <c r="E124" s="297"/>
      <c r="F124" s="114" t="str">
        <f t="shared" si="1"/>
        <v>-</v>
      </c>
      <c r="G124" s="108"/>
      <c r="H124" s="108"/>
      <c r="I124" s="108"/>
      <c r="J124" s="108"/>
      <c r="K124" s="108"/>
      <c r="L124" s="108"/>
      <c r="M124" s="108"/>
      <c r="N124" s="108"/>
      <c r="O124" s="108"/>
      <c r="P124" s="108"/>
      <c r="Q124" s="108"/>
      <c r="R124" s="108"/>
      <c r="S124" s="108"/>
      <c r="T124" s="108"/>
      <c r="U124" s="108"/>
      <c r="V124" s="108"/>
      <c r="W124" s="108"/>
      <c r="X124" s="108"/>
    </row>
    <row r="125" spans="1:24" ht="12.75" customHeight="1" x14ac:dyDescent="0.2">
      <c r="A125" s="112" t="s">
        <v>2192</v>
      </c>
      <c r="B125" s="107" t="s">
        <v>2193</v>
      </c>
      <c r="C125" s="113" t="s">
        <v>2192</v>
      </c>
      <c r="D125" s="297"/>
      <c r="E125" s="297"/>
      <c r="F125" s="114" t="str">
        <f t="shared" si="1"/>
        <v>-</v>
      </c>
      <c r="G125" s="108"/>
      <c r="H125" s="108"/>
      <c r="I125" s="108"/>
      <c r="J125" s="108"/>
      <c r="K125" s="108"/>
      <c r="L125" s="108"/>
      <c r="M125" s="108"/>
      <c r="N125" s="108"/>
      <c r="O125" s="108"/>
      <c r="P125" s="108"/>
      <c r="Q125" s="108"/>
      <c r="R125" s="108"/>
      <c r="S125" s="108"/>
      <c r="T125" s="108"/>
      <c r="U125" s="108"/>
      <c r="V125" s="108"/>
      <c r="W125" s="108"/>
      <c r="X125" s="108"/>
    </row>
    <row r="126" spans="1:24" ht="12.75" customHeight="1" x14ac:dyDescent="0.2">
      <c r="A126" s="112"/>
      <c r="B126" s="107" t="s">
        <v>2194</v>
      </c>
      <c r="C126" s="113" t="s">
        <v>2195</v>
      </c>
      <c r="D126" s="127">
        <f t="shared" ref="D126:E126" si="23">SUM(D127:D132)</f>
        <v>0</v>
      </c>
      <c r="E126" s="127">
        <f t="shared" si="23"/>
        <v>0</v>
      </c>
      <c r="F126" s="114" t="str">
        <f t="shared" si="1"/>
        <v>-</v>
      </c>
      <c r="G126" s="108"/>
      <c r="H126" s="108"/>
      <c r="I126" s="108"/>
      <c r="J126" s="108"/>
      <c r="K126" s="108"/>
      <c r="L126" s="108"/>
      <c r="M126" s="108"/>
      <c r="N126" s="108"/>
      <c r="O126" s="108"/>
      <c r="P126" s="108"/>
      <c r="Q126" s="108"/>
      <c r="R126" s="108"/>
      <c r="S126" s="108"/>
      <c r="T126" s="108"/>
      <c r="U126" s="108"/>
      <c r="V126" s="108"/>
      <c r="W126" s="108"/>
      <c r="X126" s="108"/>
    </row>
    <row r="127" spans="1:24" ht="12.75" customHeight="1" x14ac:dyDescent="0.2">
      <c r="A127" s="112" t="s">
        <v>2196</v>
      </c>
      <c r="B127" s="107" t="s">
        <v>2183</v>
      </c>
      <c r="C127" s="113" t="s">
        <v>2196</v>
      </c>
      <c r="D127" s="297"/>
      <c r="E127" s="297"/>
      <c r="F127" s="114" t="str">
        <f t="shared" si="1"/>
        <v>-</v>
      </c>
      <c r="G127" s="108"/>
      <c r="H127" s="108"/>
      <c r="I127" s="108"/>
      <c r="J127" s="108"/>
      <c r="K127" s="108"/>
      <c r="L127" s="108"/>
      <c r="M127" s="108"/>
      <c r="N127" s="108"/>
      <c r="O127" s="108"/>
      <c r="P127" s="108"/>
      <c r="Q127" s="108"/>
      <c r="R127" s="108"/>
      <c r="S127" s="108"/>
      <c r="T127" s="108"/>
      <c r="U127" s="108"/>
      <c r="V127" s="108"/>
      <c r="W127" s="108"/>
      <c r="X127" s="108"/>
    </row>
    <row r="128" spans="1:24" ht="12.75" customHeight="1" x14ac:dyDescent="0.2">
      <c r="A128" s="112" t="s">
        <v>2197</v>
      </c>
      <c r="B128" s="107" t="s">
        <v>2185</v>
      </c>
      <c r="C128" s="113" t="s">
        <v>2197</v>
      </c>
      <c r="D128" s="297"/>
      <c r="E128" s="297"/>
      <c r="F128" s="114" t="str">
        <f t="shared" si="1"/>
        <v>-</v>
      </c>
      <c r="G128" s="108"/>
      <c r="H128" s="108"/>
      <c r="I128" s="108"/>
      <c r="J128" s="108"/>
      <c r="K128" s="108"/>
      <c r="L128" s="108"/>
      <c r="M128" s="108"/>
      <c r="N128" s="108"/>
      <c r="O128" s="108"/>
      <c r="P128" s="108"/>
      <c r="Q128" s="108"/>
      <c r="R128" s="108"/>
      <c r="S128" s="108"/>
      <c r="T128" s="108"/>
      <c r="U128" s="108"/>
      <c r="V128" s="108"/>
      <c r="W128" s="108"/>
      <c r="X128" s="108"/>
    </row>
    <row r="129" spans="1:24" ht="12.75" customHeight="1" x14ac:dyDescent="0.2">
      <c r="A129" s="112" t="s">
        <v>2198</v>
      </c>
      <c r="B129" s="107" t="s">
        <v>2187</v>
      </c>
      <c r="C129" s="113" t="s">
        <v>2198</v>
      </c>
      <c r="D129" s="297"/>
      <c r="E129" s="297"/>
      <c r="F129" s="114" t="str">
        <f t="shared" si="1"/>
        <v>-</v>
      </c>
      <c r="G129" s="108"/>
      <c r="H129" s="108"/>
      <c r="I129" s="108"/>
      <c r="J129" s="108"/>
      <c r="K129" s="108"/>
      <c r="L129" s="108"/>
      <c r="M129" s="108"/>
      <c r="N129" s="108"/>
      <c r="O129" s="108"/>
      <c r="P129" s="108"/>
      <c r="Q129" s="108"/>
      <c r="R129" s="108"/>
      <c r="S129" s="108"/>
      <c r="T129" s="108"/>
      <c r="U129" s="108"/>
      <c r="V129" s="108"/>
      <c r="W129" s="108"/>
      <c r="X129" s="108"/>
    </row>
    <row r="130" spans="1:24" ht="12.75" customHeight="1" x14ac:dyDescent="0.2">
      <c r="A130" s="112" t="s">
        <v>2199</v>
      </c>
      <c r="B130" s="107" t="s">
        <v>2189</v>
      </c>
      <c r="C130" s="113" t="s">
        <v>2199</v>
      </c>
      <c r="D130" s="297"/>
      <c r="E130" s="297"/>
      <c r="F130" s="114" t="str">
        <f t="shared" si="1"/>
        <v>-</v>
      </c>
      <c r="G130" s="108"/>
      <c r="H130" s="108"/>
      <c r="I130" s="108"/>
      <c r="J130" s="108"/>
      <c r="K130" s="108"/>
      <c r="L130" s="108"/>
      <c r="M130" s="108"/>
      <c r="N130" s="108"/>
      <c r="O130" s="108"/>
      <c r="P130" s="108"/>
      <c r="Q130" s="108"/>
      <c r="R130" s="108"/>
      <c r="S130" s="108"/>
      <c r="T130" s="108"/>
      <c r="U130" s="108"/>
      <c r="V130" s="108"/>
      <c r="W130" s="108"/>
      <c r="X130" s="108"/>
    </row>
    <row r="131" spans="1:24" ht="12.75" customHeight="1" x14ac:dyDescent="0.2">
      <c r="A131" s="112" t="s">
        <v>2200</v>
      </c>
      <c r="B131" s="107" t="s">
        <v>2191</v>
      </c>
      <c r="C131" s="113" t="s">
        <v>2200</v>
      </c>
      <c r="D131" s="297"/>
      <c r="E131" s="297"/>
      <c r="F131" s="114" t="str">
        <f t="shared" si="1"/>
        <v>-</v>
      </c>
      <c r="G131" s="108"/>
      <c r="H131" s="108"/>
      <c r="I131" s="108"/>
      <c r="J131" s="108"/>
      <c r="K131" s="108"/>
      <c r="L131" s="108"/>
      <c r="M131" s="108"/>
      <c r="N131" s="108"/>
      <c r="O131" s="108"/>
      <c r="P131" s="108"/>
      <c r="Q131" s="108"/>
      <c r="R131" s="108"/>
      <c r="S131" s="108"/>
      <c r="T131" s="108"/>
      <c r="U131" s="108"/>
      <c r="V131" s="108"/>
      <c r="W131" s="108"/>
      <c r="X131" s="108"/>
    </row>
    <row r="132" spans="1:24" ht="12.75" customHeight="1" x14ac:dyDescent="0.2">
      <c r="A132" s="112" t="s">
        <v>2201</v>
      </c>
      <c r="B132" s="107" t="s">
        <v>2193</v>
      </c>
      <c r="C132" s="113" t="s">
        <v>2201</v>
      </c>
      <c r="D132" s="297"/>
      <c r="E132" s="297"/>
      <c r="F132" s="114" t="str">
        <f t="shared" si="1"/>
        <v>-</v>
      </c>
      <c r="G132" s="108"/>
      <c r="H132" s="108"/>
      <c r="I132" s="108"/>
      <c r="J132" s="108"/>
      <c r="K132" s="108"/>
      <c r="L132" s="108"/>
      <c r="M132" s="108"/>
      <c r="N132" s="108"/>
      <c r="O132" s="108"/>
      <c r="P132" s="108"/>
      <c r="Q132" s="108"/>
      <c r="R132" s="108"/>
      <c r="S132" s="108"/>
      <c r="T132" s="108"/>
      <c r="U132" s="108"/>
      <c r="V132" s="108"/>
      <c r="W132" s="108"/>
      <c r="X132" s="108"/>
    </row>
    <row r="133" spans="1:24" ht="12.75" customHeight="1" x14ac:dyDescent="0.2">
      <c r="A133" s="112" t="s">
        <v>2202</v>
      </c>
      <c r="B133" s="107" t="s">
        <v>2203</v>
      </c>
      <c r="C133" s="113" t="s">
        <v>2202</v>
      </c>
      <c r="D133" s="297"/>
      <c r="E133" s="297"/>
      <c r="F133" s="114" t="str">
        <f t="shared" si="1"/>
        <v>-</v>
      </c>
      <c r="G133" s="108"/>
      <c r="H133" s="108"/>
      <c r="I133" s="108"/>
      <c r="J133" s="108"/>
      <c r="K133" s="108"/>
      <c r="L133" s="108"/>
      <c r="M133" s="108"/>
      <c r="N133" s="108"/>
      <c r="O133" s="108"/>
      <c r="P133" s="108"/>
      <c r="Q133" s="108"/>
      <c r="R133" s="108"/>
      <c r="S133" s="108"/>
      <c r="T133" s="108"/>
      <c r="U133" s="108"/>
      <c r="V133" s="108"/>
      <c r="W133" s="108"/>
      <c r="X133" s="108"/>
    </row>
    <row r="134" spans="1:24" ht="12.75" customHeight="1" x14ac:dyDescent="0.2">
      <c r="A134" s="112" t="s">
        <v>2204</v>
      </c>
      <c r="B134" s="107" t="s">
        <v>2205</v>
      </c>
      <c r="C134" s="113" t="s">
        <v>2204</v>
      </c>
      <c r="D134" s="127">
        <f t="shared" ref="D134:E134" si="24">D135+D142-D145</f>
        <v>0</v>
      </c>
      <c r="E134" s="127">
        <f t="shared" si="24"/>
        <v>0</v>
      </c>
      <c r="F134" s="114" t="str">
        <f t="shared" si="1"/>
        <v>-</v>
      </c>
      <c r="G134" s="108"/>
      <c r="H134" s="108"/>
      <c r="I134" s="108"/>
      <c r="J134" s="108"/>
      <c r="K134" s="108"/>
      <c r="L134" s="108"/>
      <c r="M134" s="108"/>
      <c r="N134" s="108"/>
      <c r="O134" s="108"/>
      <c r="P134" s="108"/>
      <c r="Q134" s="108"/>
      <c r="R134" s="108"/>
      <c r="S134" s="108"/>
      <c r="T134" s="108"/>
      <c r="U134" s="108"/>
      <c r="V134" s="108"/>
      <c r="W134" s="108"/>
      <c r="X134" s="108"/>
    </row>
    <row r="135" spans="1:24" ht="24" x14ac:dyDescent="0.2">
      <c r="A135" s="112"/>
      <c r="B135" s="107" t="s">
        <v>2206</v>
      </c>
      <c r="C135" s="113" t="s">
        <v>2207</v>
      </c>
      <c r="D135" s="127">
        <f t="shared" ref="D135:E135" si="25">SUM(D136:D141)</f>
        <v>0</v>
      </c>
      <c r="E135" s="127">
        <f t="shared" si="25"/>
        <v>0</v>
      </c>
      <c r="F135" s="114" t="str">
        <f t="shared" si="1"/>
        <v>-</v>
      </c>
      <c r="G135" s="108"/>
      <c r="H135" s="108"/>
      <c r="I135" s="108"/>
      <c r="J135" s="108"/>
      <c r="K135" s="108"/>
      <c r="L135" s="108"/>
      <c r="M135" s="108"/>
      <c r="N135" s="108"/>
      <c r="O135" s="108"/>
      <c r="P135" s="108"/>
      <c r="Q135" s="108"/>
      <c r="R135" s="108"/>
      <c r="S135" s="108"/>
      <c r="T135" s="108"/>
      <c r="U135" s="108"/>
      <c r="V135" s="108"/>
      <c r="W135" s="108"/>
      <c r="X135" s="108"/>
    </row>
    <row r="136" spans="1:24" ht="12.75" customHeight="1" x14ac:dyDescent="0.2">
      <c r="A136" s="112" t="s">
        <v>2208</v>
      </c>
      <c r="B136" s="107" t="s">
        <v>962</v>
      </c>
      <c r="C136" s="113" t="s">
        <v>2208</v>
      </c>
      <c r="D136" s="297"/>
      <c r="E136" s="297"/>
      <c r="F136" s="114" t="str">
        <f t="shared" si="1"/>
        <v>-</v>
      </c>
      <c r="G136" s="108"/>
      <c r="H136" s="108"/>
      <c r="I136" s="108"/>
      <c r="J136" s="108"/>
      <c r="K136" s="108"/>
      <c r="L136" s="108"/>
      <c r="M136" s="108"/>
      <c r="N136" s="108"/>
      <c r="O136" s="108"/>
      <c r="P136" s="108"/>
      <c r="Q136" s="108"/>
      <c r="R136" s="108"/>
      <c r="S136" s="108"/>
      <c r="T136" s="108"/>
      <c r="U136" s="108"/>
      <c r="V136" s="108"/>
      <c r="W136" s="108"/>
      <c r="X136" s="108"/>
    </row>
    <row r="137" spans="1:24" ht="12.75" customHeight="1" x14ac:dyDescent="0.2">
      <c r="A137" s="112" t="s">
        <v>2209</v>
      </c>
      <c r="B137" s="107" t="s">
        <v>964</v>
      </c>
      <c r="C137" s="113" t="s">
        <v>2209</v>
      </c>
      <c r="D137" s="297"/>
      <c r="E137" s="297"/>
      <c r="F137" s="114" t="str">
        <f t="shared" si="1"/>
        <v>-</v>
      </c>
      <c r="G137" s="108"/>
      <c r="H137" s="108"/>
      <c r="I137" s="108"/>
      <c r="J137" s="108"/>
      <c r="K137" s="108"/>
      <c r="L137" s="108"/>
      <c r="M137" s="108"/>
      <c r="N137" s="108"/>
      <c r="O137" s="108"/>
      <c r="P137" s="108"/>
      <c r="Q137" s="108"/>
      <c r="R137" s="108"/>
      <c r="S137" s="108"/>
      <c r="T137" s="108"/>
      <c r="U137" s="108"/>
      <c r="V137" s="108"/>
      <c r="W137" s="108"/>
      <c r="X137" s="108"/>
    </row>
    <row r="138" spans="1:24" ht="12.75" customHeight="1" x14ac:dyDescent="0.2">
      <c r="A138" s="112" t="s">
        <v>2210</v>
      </c>
      <c r="B138" s="107" t="s">
        <v>966</v>
      </c>
      <c r="C138" s="113" t="s">
        <v>2210</v>
      </c>
      <c r="D138" s="297"/>
      <c r="E138" s="297"/>
      <c r="F138" s="114" t="str">
        <f t="shared" si="1"/>
        <v>-</v>
      </c>
      <c r="G138" s="108"/>
      <c r="H138" s="108"/>
      <c r="I138" s="108"/>
      <c r="J138" s="108"/>
      <c r="K138" s="108"/>
      <c r="L138" s="108"/>
      <c r="M138" s="108"/>
      <c r="N138" s="108"/>
      <c r="O138" s="108"/>
      <c r="P138" s="108"/>
      <c r="Q138" s="108"/>
      <c r="R138" s="108"/>
      <c r="S138" s="108"/>
      <c r="T138" s="108"/>
      <c r="U138" s="108"/>
      <c r="V138" s="108"/>
      <c r="W138" s="108"/>
      <c r="X138" s="108"/>
    </row>
    <row r="139" spans="1:24" ht="12.75" customHeight="1" x14ac:dyDescent="0.2">
      <c r="A139" s="112" t="s">
        <v>2211</v>
      </c>
      <c r="B139" s="107" t="s">
        <v>1178</v>
      </c>
      <c r="C139" s="113" t="s">
        <v>2211</v>
      </c>
      <c r="D139" s="297"/>
      <c r="E139" s="297"/>
      <c r="F139" s="114" t="str">
        <f t="shared" si="1"/>
        <v>-</v>
      </c>
      <c r="G139" s="108"/>
      <c r="H139" s="108"/>
      <c r="I139" s="108"/>
      <c r="J139" s="108"/>
      <c r="K139" s="108"/>
      <c r="L139" s="108"/>
      <c r="M139" s="108"/>
      <c r="N139" s="108"/>
      <c r="O139" s="108"/>
      <c r="P139" s="108"/>
      <c r="Q139" s="108"/>
      <c r="R139" s="108"/>
      <c r="S139" s="108"/>
      <c r="T139" s="108"/>
      <c r="U139" s="108"/>
      <c r="V139" s="108"/>
      <c r="W139" s="108"/>
      <c r="X139" s="108"/>
    </row>
    <row r="140" spans="1:24" ht="24" x14ac:dyDescent="0.2">
      <c r="A140" s="112" t="s">
        <v>2212</v>
      </c>
      <c r="B140" s="281" t="s">
        <v>1182</v>
      </c>
      <c r="C140" s="113" t="s">
        <v>2212</v>
      </c>
      <c r="D140" s="297"/>
      <c r="E140" s="297"/>
      <c r="F140" s="114" t="str">
        <f t="shared" si="1"/>
        <v>-</v>
      </c>
      <c r="G140" s="108"/>
      <c r="H140" s="108"/>
      <c r="I140" s="108"/>
      <c r="J140" s="108"/>
      <c r="K140" s="108"/>
      <c r="L140" s="108"/>
      <c r="M140" s="108"/>
      <c r="N140" s="108"/>
      <c r="O140" s="108"/>
      <c r="P140" s="108"/>
      <c r="Q140" s="108"/>
      <c r="R140" s="108"/>
      <c r="S140" s="108"/>
      <c r="T140" s="108"/>
      <c r="U140" s="108"/>
      <c r="V140" s="108"/>
      <c r="W140" s="108"/>
      <c r="X140" s="108"/>
    </row>
    <row r="141" spans="1:24" ht="12.75" customHeight="1" x14ac:dyDescent="0.2">
      <c r="A141" s="112" t="s">
        <v>2213</v>
      </c>
      <c r="B141" s="107" t="s">
        <v>1188</v>
      </c>
      <c r="C141" s="113" t="s">
        <v>2213</v>
      </c>
      <c r="D141" s="297"/>
      <c r="E141" s="297"/>
      <c r="F141" s="114" t="str">
        <f t="shared" si="1"/>
        <v>-</v>
      </c>
      <c r="G141" s="108"/>
      <c r="H141" s="108"/>
      <c r="I141" s="108"/>
      <c r="J141" s="108"/>
      <c r="K141" s="108"/>
      <c r="L141" s="108"/>
      <c r="M141" s="108"/>
      <c r="N141" s="108"/>
      <c r="O141" s="108"/>
      <c r="P141" s="108"/>
      <c r="Q141" s="108"/>
      <c r="R141" s="108"/>
      <c r="S141" s="108"/>
      <c r="T141" s="108"/>
      <c r="U141" s="108"/>
      <c r="V141" s="108"/>
      <c r="W141" s="108"/>
      <c r="X141" s="108"/>
    </row>
    <row r="142" spans="1:24" ht="12.75" customHeight="1" x14ac:dyDescent="0.2">
      <c r="A142" s="112"/>
      <c r="B142" s="107" t="s">
        <v>2214</v>
      </c>
      <c r="C142" s="113" t="s">
        <v>2215</v>
      </c>
      <c r="D142" s="127">
        <f t="shared" ref="D142:E142" si="26">SUM(D143:D144)</f>
        <v>0</v>
      </c>
      <c r="E142" s="127">
        <f t="shared" si="26"/>
        <v>0</v>
      </c>
      <c r="F142" s="114" t="str">
        <f t="shared" si="1"/>
        <v>-</v>
      </c>
      <c r="G142" s="108"/>
      <c r="H142" s="108"/>
      <c r="I142" s="108"/>
      <c r="J142" s="108"/>
      <c r="K142" s="108"/>
      <c r="L142" s="108"/>
      <c r="M142" s="108"/>
      <c r="N142" s="108"/>
      <c r="O142" s="108"/>
      <c r="P142" s="108"/>
      <c r="Q142" s="108"/>
      <c r="R142" s="108"/>
      <c r="S142" s="108"/>
      <c r="T142" s="108"/>
      <c r="U142" s="108"/>
      <c r="V142" s="108"/>
      <c r="W142" s="108"/>
      <c r="X142" s="108"/>
    </row>
    <row r="143" spans="1:24" ht="12.75" customHeight="1" x14ac:dyDescent="0.2">
      <c r="A143" s="112" t="s">
        <v>2216</v>
      </c>
      <c r="B143" s="107" t="s">
        <v>1184</v>
      </c>
      <c r="C143" s="113" t="s">
        <v>2216</v>
      </c>
      <c r="D143" s="297"/>
      <c r="E143" s="297"/>
      <c r="F143" s="114" t="str">
        <f t="shared" si="1"/>
        <v>-</v>
      </c>
      <c r="G143" s="108"/>
      <c r="H143" s="108"/>
      <c r="I143" s="108"/>
      <c r="J143" s="108"/>
      <c r="K143" s="108"/>
      <c r="L143" s="108"/>
      <c r="M143" s="108"/>
      <c r="N143" s="108"/>
      <c r="O143" s="108"/>
      <c r="P143" s="108"/>
      <c r="Q143" s="108"/>
      <c r="R143" s="108"/>
      <c r="S143" s="108"/>
      <c r="T143" s="108"/>
      <c r="U143" s="108"/>
      <c r="V143" s="108"/>
      <c r="W143" s="108"/>
      <c r="X143" s="108"/>
    </row>
    <row r="144" spans="1:24" ht="12.75" customHeight="1" x14ac:dyDescent="0.2">
      <c r="A144" s="112" t="s">
        <v>2217</v>
      </c>
      <c r="B144" s="107" t="s">
        <v>980</v>
      </c>
      <c r="C144" s="113" t="s">
        <v>2217</v>
      </c>
      <c r="D144" s="297"/>
      <c r="E144" s="297"/>
      <c r="F144" s="114" t="str">
        <f t="shared" si="1"/>
        <v>-</v>
      </c>
      <c r="G144" s="108"/>
      <c r="H144" s="108"/>
      <c r="I144" s="108"/>
      <c r="J144" s="108"/>
      <c r="K144" s="108"/>
      <c r="L144" s="108"/>
      <c r="M144" s="108"/>
      <c r="N144" s="108"/>
      <c r="O144" s="108"/>
      <c r="P144" s="108"/>
      <c r="Q144" s="108"/>
      <c r="R144" s="108"/>
      <c r="S144" s="108"/>
      <c r="T144" s="108"/>
      <c r="U144" s="108"/>
      <c r="V144" s="108"/>
      <c r="W144" s="108"/>
      <c r="X144" s="108"/>
    </row>
    <row r="145" spans="1:24" ht="12.75" customHeight="1" x14ac:dyDescent="0.2">
      <c r="A145" s="112" t="s">
        <v>2218</v>
      </c>
      <c r="B145" s="107" t="s">
        <v>2219</v>
      </c>
      <c r="C145" s="113" t="s">
        <v>2218</v>
      </c>
      <c r="D145" s="297"/>
      <c r="E145" s="297"/>
      <c r="F145" s="114" t="str">
        <f t="shared" si="1"/>
        <v>-</v>
      </c>
      <c r="G145" s="108"/>
      <c r="H145" s="108"/>
      <c r="I145" s="108"/>
      <c r="J145" s="108"/>
      <c r="K145" s="108"/>
      <c r="L145" s="108"/>
      <c r="M145" s="108"/>
      <c r="N145" s="108"/>
      <c r="O145" s="108"/>
      <c r="P145" s="108"/>
      <c r="Q145" s="108"/>
      <c r="R145" s="108"/>
      <c r="S145" s="108"/>
      <c r="T145" s="108"/>
      <c r="U145" s="108"/>
      <c r="V145" s="108"/>
      <c r="W145" s="108"/>
      <c r="X145" s="108"/>
    </row>
    <row r="146" spans="1:24" ht="12.75" customHeight="1" x14ac:dyDescent="0.2">
      <c r="A146" s="112" t="s">
        <v>2220</v>
      </c>
      <c r="B146" s="107" t="s">
        <v>2221</v>
      </c>
      <c r="C146" s="113" t="s">
        <v>2220</v>
      </c>
      <c r="D146" s="127">
        <f t="shared" ref="D146:E146" si="27">SUM(D147:D149)+SUM(D158:D162)-D163</f>
        <v>0</v>
      </c>
      <c r="E146" s="127">
        <f t="shared" si="27"/>
        <v>0</v>
      </c>
      <c r="F146" s="114" t="str">
        <f t="shared" si="1"/>
        <v>-</v>
      </c>
      <c r="G146" s="108"/>
      <c r="H146" s="108"/>
      <c r="I146" s="108"/>
      <c r="J146" s="108"/>
      <c r="K146" s="108"/>
      <c r="L146" s="108"/>
      <c r="M146" s="108"/>
      <c r="N146" s="108"/>
      <c r="O146" s="108"/>
      <c r="P146" s="108"/>
      <c r="Q146" s="108"/>
      <c r="R146" s="108"/>
      <c r="S146" s="108"/>
      <c r="T146" s="108"/>
      <c r="U146" s="108"/>
      <c r="V146" s="108"/>
      <c r="W146" s="108"/>
      <c r="X146" s="108"/>
    </row>
    <row r="147" spans="1:24" ht="12.75" customHeight="1" x14ac:dyDescent="0.2">
      <c r="A147" s="112" t="s">
        <v>2222</v>
      </c>
      <c r="B147" s="107" t="s">
        <v>2223</v>
      </c>
      <c r="C147" s="113" t="s">
        <v>2222</v>
      </c>
      <c r="D147" s="297"/>
      <c r="E147" s="297"/>
      <c r="F147" s="114" t="str">
        <f t="shared" si="1"/>
        <v>-</v>
      </c>
      <c r="G147" s="108"/>
      <c r="H147" s="108"/>
      <c r="I147" s="108"/>
      <c r="J147" s="108"/>
      <c r="K147" s="108"/>
      <c r="L147" s="108"/>
      <c r="M147" s="108"/>
      <c r="N147" s="108"/>
      <c r="O147" s="108"/>
      <c r="P147" s="108"/>
      <c r="Q147" s="108"/>
      <c r="R147" s="108"/>
      <c r="S147" s="108"/>
      <c r="T147" s="108"/>
      <c r="U147" s="108"/>
      <c r="V147" s="108"/>
      <c r="W147" s="108"/>
      <c r="X147" s="108"/>
    </row>
    <row r="148" spans="1:24" ht="12.75" customHeight="1" x14ac:dyDescent="0.2">
      <c r="A148" s="112" t="s">
        <v>2224</v>
      </c>
      <c r="B148" s="107" t="s">
        <v>2225</v>
      </c>
      <c r="C148" s="113" t="s">
        <v>2224</v>
      </c>
      <c r="D148" s="297"/>
      <c r="E148" s="297"/>
      <c r="F148" s="114" t="str">
        <f t="shared" si="1"/>
        <v>-</v>
      </c>
      <c r="G148" s="108"/>
      <c r="H148" s="108"/>
      <c r="I148" s="108"/>
      <c r="J148" s="108"/>
      <c r="K148" s="108"/>
      <c r="L148" s="108"/>
      <c r="M148" s="108"/>
      <c r="N148" s="108"/>
      <c r="O148" s="108"/>
      <c r="P148" s="108"/>
      <c r="Q148" s="108"/>
      <c r="R148" s="108"/>
      <c r="S148" s="108"/>
      <c r="T148" s="108"/>
      <c r="U148" s="108"/>
      <c r="V148" s="108"/>
      <c r="W148" s="108"/>
      <c r="X148" s="108"/>
    </row>
    <row r="149" spans="1:24" ht="24" x14ac:dyDescent="0.2">
      <c r="A149" s="112" t="s">
        <v>2226</v>
      </c>
      <c r="B149" s="107" t="s">
        <v>2227</v>
      </c>
      <c r="C149" s="113" t="s">
        <v>2226</v>
      </c>
      <c r="D149" s="127">
        <f t="shared" ref="D149:E149" si="28">SUM(D150:D157)</f>
        <v>0</v>
      </c>
      <c r="E149" s="127">
        <f t="shared" si="28"/>
        <v>0</v>
      </c>
      <c r="F149" s="114" t="str">
        <f t="shared" si="1"/>
        <v>-</v>
      </c>
      <c r="G149" s="108"/>
      <c r="H149" s="108"/>
      <c r="I149" s="108"/>
      <c r="J149" s="108"/>
      <c r="K149" s="108"/>
      <c r="L149" s="108"/>
      <c r="M149" s="108"/>
      <c r="N149" s="108"/>
      <c r="O149" s="108"/>
      <c r="P149" s="108"/>
      <c r="Q149" s="108"/>
      <c r="R149" s="108"/>
      <c r="S149" s="108"/>
      <c r="T149" s="108"/>
      <c r="U149" s="108"/>
      <c r="V149" s="108"/>
      <c r="W149" s="108"/>
      <c r="X149" s="108"/>
    </row>
    <row r="150" spans="1:24" ht="12.75" customHeight="1" x14ac:dyDescent="0.2">
      <c r="A150" s="112" t="s">
        <v>2228</v>
      </c>
      <c r="B150" s="107" t="s">
        <v>2229</v>
      </c>
      <c r="C150" s="113" t="s">
        <v>2228</v>
      </c>
      <c r="D150" s="297"/>
      <c r="E150" s="297"/>
      <c r="F150" s="114" t="str">
        <f t="shared" si="1"/>
        <v>-</v>
      </c>
      <c r="G150" s="108"/>
      <c r="H150" s="108"/>
      <c r="I150" s="108"/>
      <c r="J150" s="108"/>
      <c r="K150" s="108"/>
      <c r="L150" s="108"/>
      <c r="M150" s="108"/>
      <c r="N150" s="108"/>
      <c r="O150" s="108"/>
      <c r="P150" s="108"/>
      <c r="Q150" s="108"/>
      <c r="R150" s="108"/>
      <c r="S150" s="108"/>
      <c r="T150" s="108"/>
      <c r="U150" s="108"/>
      <c r="V150" s="108"/>
      <c r="W150" s="108"/>
      <c r="X150" s="108"/>
    </row>
    <row r="151" spans="1:24" ht="12.75" customHeight="1" x14ac:dyDescent="0.2">
      <c r="A151" s="112" t="s">
        <v>2230</v>
      </c>
      <c r="B151" s="107" t="s">
        <v>2231</v>
      </c>
      <c r="C151" s="113" t="s">
        <v>2230</v>
      </c>
      <c r="D151" s="297"/>
      <c r="E151" s="297"/>
      <c r="F151" s="114" t="str">
        <f t="shared" si="1"/>
        <v>-</v>
      </c>
      <c r="G151" s="108"/>
      <c r="H151" s="108"/>
      <c r="I151" s="108"/>
      <c r="J151" s="108"/>
      <c r="K151" s="108"/>
      <c r="L151" s="108"/>
      <c r="M151" s="108"/>
      <c r="N151" s="108"/>
      <c r="O151" s="108"/>
      <c r="P151" s="108"/>
      <c r="Q151" s="108"/>
      <c r="R151" s="108"/>
      <c r="S151" s="108"/>
      <c r="T151" s="108"/>
      <c r="U151" s="108"/>
      <c r="V151" s="108"/>
      <c r="W151" s="108"/>
      <c r="X151" s="108"/>
    </row>
    <row r="152" spans="1:24" ht="12.75" customHeight="1" x14ac:dyDescent="0.2">
      <c r="A152" s="112" t="s">
        <v>2232</v>
      </c>
      <c r="B152" s="107" t="s">
        <v>2233</v>
      </c>
      <c r="C152" s="113" t="s">
        <v>2232</v>
      </c>
      <c r="D152" s="297"/>
      <c r="E152" s="297"/>
      <c r="F152" s="114" t="str">
        <f t="shared" si="1"/>
        <v>-</v>
      </c>
      <c r="G152" s="108"/>
      <c r="H152" s="108"/>
      <c r="I152" s="108"/>
      <c r="J152" s="108"/>
      <c r="K152" s="108"/>
      <c r="L152" s="108"/>
      <c r="M152" s="108"/>
      <c r="N152" s="108"/>
      <c r="O152" s="108"/>
      <c r="P152" s="108"/>
      <c r="Q152" s="108"/>
      <c r="R152" s="108"/>
      <c r="S152" s="108"/>
      <c r="T152" s="108"/>
      <c r="U152" s="108"/>
      <c r="V152" s="108"/>
      <c r="W152" s="108"/>
      <c r="X152" s="108"/>
    </row>
    <row r="153" spans="1:24" ht="12.75" customHeight="1" x14ac:dyDescent="0.2">
      <c r="A153" s="112" t="s">
        <v>2234</v>
      </c>
      <c r="B153" s="107" t="s">
        <v>2235</v>
      </c>
      <c r="C153" s="113" t="s">
        <v>2234</v>
      </c>
      <c r="D153" s="297"/>
      <c r="E153" s="297"/>
      <c r="F153" s="114" t="str">
        <f t="shared" si="1"/>
        <v>-</v>
      </c>
      <c r="G153" s="108"/>
      <c r="H153" s="108"/>
      <c r="I153" s="108"/>
      <c r="J153" s="108"/>
      <c r="K153" s="108"/>
      <c r="L153" s="108"/>
      <c r="M153" s="108"/>
      <c r="N153" s="108"/>
      <c r="O153" s="108"/>
      <c r="P153" s="108"/>
      <c r="Q153" s="108"/>
      <c r="R153" s="108"/>
      <c r="S153" s="108"/>
      <c r="T153" s="108"/>
      <c r="U153" s="108"/>
      <c r="V153" s="108"/>
      <c r="W153" s="108"/>
      <c r="X153" s="108"/>
    </row>
    <row r="154" spans="1:24" ht="12.75" customHeight="1" x14ac:dyDescent="0.2">
      <c r="A154" s="112" t="s">
        <v>2236</v>
      </c>
      <c r="B154" s="107" t="s">
        <v>2237</v>
      </c>
      <c r="C154" s="113" t="s">
        <v>2236</v>
      </c>
      <c r="D154" s="297"/>
      <c r="E154" s="297"/>
      <c r="F154" s="114" t="str">
        <f t="shared" si="1"/>
        <v>-</v>
      </c>
      <c r="G154" s="108"/>
      <c r="H154" s="108"/>
      <c r="I154" s="108"/>
      <c r="J154" s="108"/>
      <c r="K154" s="108"/>
      <c r="L154" s="108"/>
      <c r="M154" s="108"/>
      <c r="N154" s="108"/>
      <c r="O154" s="108"/>
      <c r="P154" s="108"/>
      <c r="Q154" s="108"/>
      <c r="R154" s="108"/>
      <c r="S154" s="108"/>
      <c r="T154" s="108"/>
      <c r="U154" s="108"/>
      <c r="V154" s="108"/>
      <c r="W154" s="108"/>
      <c r="X154" s="108"/>
    </row>
    <row r="155" spans="1:24" ht="24" x14ac:dyDescent="0.2">
      <c r="A155" s="112" t="s">
        <v>2238</v>
      </c>
      <c r="B155" s="107" t="s">
        <v>2239</v>
      </c>
      <c r="C155" s="113" t="s">
        <v>2238</v>
      </c>
      <c r="D155" s="297"/>
      <c r="E155" s="297"/>
      <c r="F155" s="114" t="str">
        <f t="shared" si="1"/>
        <v>-</v>
      </c>
      <c r="G155" s="108"/>
      <c r="H155" s="108"/>
      <c r="I155" s="108"/>
      <c r="J155" s="108"/>
      <c r="K155" s="108"/>
      <c r="L155" s="108"/>
      <c r="M155" s="108"/>
      <c r="N155" s="108"/>
      <c r="O155" s="108"/>
      <c r="P155" s="108"/>
      <c r="Q155" s="108"/>
      <c r="R155" s="108"/>
      <c r="S155" s="108"/>
      <c r="T155" s="108"/>
      <c r="U155" s="108"/>
      <c r="V155" s="108"/>
      <c r="W155" s="108"/>
      <c r="X155" s="108"/>
    </row>
    <row r="156" spans="1:24" ht="24" x14ac:dyDescent="0.2">
      <c r="A156" s="116" t="s">
        <v>2240</v>
      </c>
      <c r="B156" s="106" t="s">
        <v>2241</v>
      </c>
      <c r="C156" s="117" t="s">
        <v>2240</v>
      </c>
      <c r="D156" s="297"/>
      <c r="E156" s="297"/>
      <c r="F156" s="114" t="str">
        <f t="shared" si="1"/>
        <v>-</v>
      </c>
      <c r="G156" s="108"/>
      <c r="H156" s="108"/>
      <c r="I156" s="108"/>
      <c r="J156" s="108"/>
      <c r="K156" s="108"/>
      <c r="L156" s="108"/>
      <c r="M156" s="108"/>
      <c r="N156" s="108"/>
      <c r="O156" s="108"/>
      <c r="P156" s="108"/>
      <c r="Q156" s="108"/>
      <c r="R156" s="108"/>
      <c r="S156" s="108"/>
      <c r="T156" s="108"/>
      <c r="U156" s="108"/>
      <c r="V156" s="108"/>
      <c r="W156" s="108"/>
      <c r="X156" s="108"/>
    </row>
    <row r="157" spans="1:24" ht="24" x14ac:dyDescent="0.2">
      <c r="A157" s="112" t="s">
        <v>2242</v>
      </c>
      <c r="B157" s="107" t="s">
        <v>2243</v>
      </c>
      <c r="C157" s="113" t="s">
        <v>2242</v>
      </c>
      <c r="D157" s="297"/>
      <c r="E157" s="297"/>
      <c r="F157" s="114" t="str">
        <f t="shared" si="1"/>
        <v>-</v>
      </c>
      <c r="G157" s="108"/>
      <c r="H157" s="108"/>
      <c r="I157" s="108"/>
      <c r="J157" s="108"/>
      <c r="K157" s="108"/>
      <c r="L157" s="108"/>
      <c r="M157" s="108"/>
      <c r="N157" s="108"/>
      <c r="O157" s="108"/>
      <c r="P157" s="108"/>
      <c r="Q157" s="108"/>
      <c r="R157" s="108"/>
      <c r="S157" s="108"/>
      <c r="T157" s="108"/>
      <c r="U157" s="108"/>
      <c r="V157" s="108"/>
      <c r="W157" s="108"/>
      <c r="X157" s="108"/>
    </row>
    <row r="158" spans="1:24" ht="12.75" customHeight="1" x14ac:dyDescent="0.2">
      <c r="A158" s="112" t="s">
        <v>2244</v>
      </c>
      <c r="B158" s="107" t="s">
        <v>2245</v>
      </c>
      <c r="C158" s="113" t="s">
        <v>2244</v>
      </c>
      <c r="D158" s="297"/>
      <c r="E158" s="297"/>
      <c r="F158" s="114" t="str">
        <f t="shared" si="1"/>
        <v>-</v>
      </c>
      <c r="G158" s="108"/>
      <c r="H158" s="213"/>
      <c r="I158" s="108"/>
      <c r="J158" s="108"/>
      <c r="K158" s="108"/>
      <c r="L158" s="108"/>
      <c r="M158" s="108"/>
      <c r="N158" s="108"/>
      <c r="O158" s="108"/>
      <c r="P158" s="108"/>
      <c r="Q158" s="108"/>
      <c r="R158" s="108"/>
      <c r="S158" s="108"/>
      <c r="T158" s="108"/>
      <c r="U158" s="108"/>
      <c r="V158" s="108"/>
      <c r="W158" s="108"/>
      <c r="X158" s="108"/>
    </row>
    <row r="159" spans="1:24" ht="24" x14ac:dyDescent="0.2">
      <c r="A159" s="112" t="s">
        <v>2246</v>
      </c>
      <c r="B159" s="281" t="s">
        <v>2247</v>
      </c>
      <c r="C159" s="113" t="s">
        <v>2246</v>
      </c>
      <c r="D159" s="297"/>
      <c r="E159" s="297"/>
      <c r="F159" s="114" t="str">
        <f t="shared" si="1"/>
        <v>-</v>
      </c>
      <c r="G159" s="108"/>
      <c r="H159" s="108"/>
      <c r="I159" s="108"/>
      <c r="J159" s="108"/>
      <c r="K159" s="108"/>
      <c r="L159" s="108"/>
      <c r="M159" s="108"/>
      <c r="N159" s="108"/>
      <c r="O159" s="108"/>
      <c r="P159" s="108"/>
      <c r="Q159" s="108"/>
      <c r="R159" s="108"/>
      <c r="S159" s="108"/>
      <c r="T159" s="108"/>
      <c r="U159" s="108"/>
      <c r="V159" s="108"/>
      <c r="W159" s="108"/>
      <c r="X159" s="108"/>
    </row>
    <row r="160" spans="1:24" ht="24" x14ac:dyDescent="0.2">
      <c r="A160" s="112" t="s">
        <v>2248</v>
      </c>
      <c r="B160" s="107" t="s">
        <v>2249</v>
      </c>
      <c r="C160" s="113" t="s">
        <v>2248</v>
      </c>
      <c r="D160" s="297"/>
      <c r="E160" s="297"/>
      <c r="F160" s="114" t="str">
        <f t="shared" si="1"/>
        <v>-</v>
      </c>
      <c r="G160" s="108"/>
      <c r="H160" s="108"/>
      <c r="I160" s="108"/>
      <c r="J160" s="108"/>
      <c r="K160" s="108"/>
      <c r="L160" s="108"/>
      <c r="M160" s="108"/>
      <c r="N160" s="108"/>
      <c r="O160" s="108"/>
      <c r="P160" s="108"/>
      <c r="Q160" s="108"/>
      <c r="R160" s="108"/>
      <c r="S160" s="108"/>
      <c r="T160" s="108"/>
      <c r="U160" s="108"/>
      <c r="V160" s="108"/>
      <c r="W160" s="108"/>
      <c r="X160" s="108"/>
    </row>
    <row r="161" spans="1:24" ht="24" x14ac:dyDescent="0.2">
      <c r="A161" s="112" t="s">
        <v>2250</v>
      </c>
      <c r="B161" s="107" t="s">
        <v>2251</v>
      </c>
      <c r="C161" s="113" t="s">
        <v>2250</v>
      </c>
      <c r="D161" s="297"/>
      <c r="E161" s="297"/>
      <c r="F161" s="114" t="str">
        <f t="shared" si="1"/>
        <v>-</v>
      </c>
      <c r="G161" s="108"/>
      <c r="H161" s="108"/>
      <c r="I161" s="108"/>
      <c r="J161" s="108"/>
      <c r="K161" s="108"/>
      <c r="L161" s="108"/>
      <c r="M161" s="108"/>
      <c r="N161" s="108"/>
      <c r="O161" s="108"/>
      <c r="P161" s="108"/>
      <c r="Q161" s="108"/>
      <c r="R161" s="108"/>
      <c r="S161" s="108"/>
      <c r="T161" s="108"/>
      <c r="U161" s="108"/>
      <c r="V161" s="108"/>
      <c r="W161" s="108"/>
      <c r="X161" s="108"/>
    </row>
    <row r="162" spans="1:24" ht="12.75" customHeight="1" x14ac:dyDescent="0.2">
      <c r="A162" s="112" t="s">
        <v>2252</v>
      </c>
      <c r="B162" s="107" t="s">
        <v>2253</v>
      </c>
      <c r="C162" s="113" t="s">
        <v>2252</v>
      </c>
      <c r="D162" s="297"/>
      <c r="E162" s="297"/>
      <c r="F162" s="114" t="str">
        <f t="shared" si="1"/>
        <v>-</v>
      </c>
      <c r="G162" s="108"/>
      <c r="H162" s="108"/>
      <c r="I162" s="108"/>
      <c r="J162" s="108"/>
      <c r="K162" s="108"/>
      <c r="L162" s="108"/>
      <c r="M162" s="108"/>
      <c r="N162" s="108"/>
      <c r="O162" s="108"/>
      <c r="P162" s="108"/>
      <c r="Q162" s="108"/>
      <c r="R162" s="108"/>
      <c r="S162" s="108"/>
      <c r="T162" s="108"/>
      <c r="U162" s="108"/>
      <c r="V162" s="108"/>
      <c r="W162" s="108"/>
      <c r="X162" s="108"/>
    </row>
    <row r="163" spans="1:24" ht="12.75" customHeight="1" x14ac:dyDescent="0.2">
      <c r="A163" s="112" t="s">
        <v>2254</v>
      </c>
      <c r="B163" s="107" t="s">
        <v>2255</v>
      </c>
      <c r="C163" s="113" t="s">
        <v>2254</v>
      </c>
      <c r="D163" s="297"/>
      <c r="E163" s="297"/>
      <c r="F163" s="114" t="str">
        <f t="shared" si="1"/>
        <v>-</v>
      </c>
      <c r="G163" s="108"/>
      <c r="H163" s="108"/>
      <c r="I163" s="108"/>
      <c r="J163" s="108"/>
      <c r="K163" s="108"/>
      <c r="L163" s="108"/>
      <c r="M163" s="108"/>
      <c r="N163" s="108"/>
      <c r="O163" s="108"/>
      <c r="P163" s="108"/>
      <c r="Q163" s="108"/>
      <c r="R163" s="108"/>
      <c r="S163" s="108"/>
      <c r="T163" s="108"/>
      <c r="U163" s="108"/>
      <c r="V163" s="108"/>
      <c r="W163" s="108"/>
      <c r="X163" s="108"/>
    </row>
    <row r="164" spans="1:24" ht="12.75" customHeight="1" x14ac:dyDescent="0.2">
      <c r="A164" s="112" t="s">
        <v>2256</v>
      </c>
      <c r="B164" s="107" t="s">
        <v>2257</v>
      </c>
      <c r="C164" s="113" t="s">
        <v>2256</v>
      </c>
      <c r="D164" s="127">
        <f t="shared" ref="D164:E164" si="29">SUM(D165:D168)-D169</f>
        <v>0</v>
      </c>
      <c r="E164" s="127">
        <f t="shared" si="29"/>
        <v>0</v>
      </c>
      <c r="F164" s="114" t="str">
        <f t="shared" si="1"/>
        <v>-</v>
      </c>
      <c r="G164" s="108"/>
      <c r="H164" s="108"/>
      <c r="I164" s="108"/>
      <c r="J164" s="108"/>
      <c r="K164" s="108"/>
      <c r="L164" s="108"/>
      <c r="M164" s="108"/>
      <c r="N164" s="108"/>
      <c r="O164" s="108"/>
      <c r="P164" s="108"/>
      <c r="Q164" s="108"/>
      <c r="R164" s="108"/>
      <c r="S164" s="108"/>
      <c r="T164" s="108"/>
      <c r="U164" s="108"/>
      <c r="V164" s="108"/>
      <c r="W164" s="108"/>
      <c r="X164" s="108"/>
    </row>
    <row r="165" spans="1:24" ht="12.75" customHeight="1" x14ac:dyDescent="0.2">
      <c r="A165" s="112" t="s">
        <v>2258</v>
      </c>
      <c r="B165" s="107" t="s">
        <v>2259</v>
      </c>
      <c r="C165" s="113" t="s">
        <v>2258</v>
      </c>
      <c r="D165" s="297"/>
      <c r="E165" s="297"/>
      <c r="F165" s="114" t="str">
        <f t="shared" si="1"/>
        <v>-</v>
      </c>
      <c r="G165" s="108"/>
      <c r="H165" s="108"/>
      <c r="I165" s="108"/>
      <c r="J165" s="108"/>
      <c r="K165" s="108"/>
      <c r="L165" s="108"/>
      <c r="M165" s="108"/>
      <c r="N165" s="108"/>
      <c r="O165" s="108"/>
      <c r="P165" s="108"/>
      <c r="Q165" s="108"/>
      <c r="R165" s="108"/>
      <c r="S165" s="108"/>
      <c r="T165" s="108"/>
      <c r="U165" s="108"/>
      <c r="V165" s="108"/>
      <c r="W165" s="108"/>
      <c r="X165" s="108"/>
    </row>
    <row r="166" spans="1:24" ht="12.75" customHeight="1" x14ac:dyDescent="0.2">
      <c r="A166" s="112" t="s">
        <v>2260</v>
      </c>
      <c r="B166" s="107" t="s">
        <v>2261</v>
      </c>
      <c r="C166" s="113" t="s">
        <v>2260</v>
      </c>
      <c r="D166" s="297"/>
      <c r="E166" s="297"/>
      <c r="F166" s="114" t="str">
        <f t="shared" si="1"/>
        <v>-</v>
      </c>
      <c r="G166" s="108"/>
      <c r="H166" s="108"/>
      <c r="I166" s="108"/>
      <c r="J166" s="108"/>
      <c r="K166" s="108"/>
      <c r="L166" s="108"/>
      <c r="M166" s="108"/>
      <c r="N166" s="108"/>
      <c r="O166" s="108"/>
      <c r="P166" s="108"/>
      <c r="Q166" s="108"/>
      <c r="R166" s="108"/>
      <c r="S166" s="108"/>
      <c r="T166" s="108"/>
      <c r="U166" s="108"/>
      <c r="V166" s="108"/>
      <c r="W166" s="108"/>
      <c r="X166" s="108"/>
    </row>
    <row r="167" spans="1:24" ht="12.75" customHeight="1" x14ac:dyDescent="0.2">
      <c r="A167" s="112" t="s">
        <v>2262</v>
      </c>
      <c r="B167" s="107" t="s">
        <v>2263</v>
      </c>
      <c r="C167" s="113" t="s">
        <v>2262</v>
      </c>
      <c r="D167" s="297"/>
      <c r="E167" s="297"/>
      <c r="F167" s="114" t="str">
        <f t="shared" si="1"/>
        <v>-</v>
      </c>
      <c r="G167" s="108"/>
      <c r="H167" s="108"/>
      <c r="I167" s="108"/>
      <c r="J167" s="108"/>
      <c r="K167" s="108"/>
      <c r="L167" s="108"/>
      <c r="M167" s="108"/>
      <c r="N167" s="108"/>
      <c r="O167" s="108"/>
      <c r="P167" s="108"/>
      <c r="Q167" s="108"/>
      <c r="R167" s="108"/>
      <c r="S167" s="108"/>
      <c r="T167" s="108"/>
      <c r="U167" s="108"/>
      <c r="V167" s="108"/>
      <c r="W167" s="108"/>
      <c r="X167" s="108"/>
    </row>
    <row r="168" spans="1:24" ht="12.75" customHeight="1" x14ac:dyDescent="0.2">
      <c r="A168" s="112" t="s">
        <v>2264</v>
      </c>
      <c r="B168" s="107" t="s">
        <v>2265</v>
      </c>
      <c r="C168" s="113" t="s">
        <v>2264</v>
      </c>
      <c r="D168" s="297"/>
      <c r="E168" s="297"/>
      <c r="F168" s="114" t="str">
        <f t="shared" si="1"/>
        <v>-</v>
      </c>
      <c r="G168" s="108"/>
      <c r="H168" s="108"/>
      <c r="I168" s="108"/>
      <c r="J168" s="108"/>
      <c r="K168" s="108"/>
      <c r="L168" s="108"/>
      <c r="M168" s="108"/>
      <c r="N168" s="108"/>
      <c r="O168" s="108"/>
      <c r="P168" s="108"/>
      <c r="Q168" s="108"/>
      <c r="R168" s="108"/>
      <c r="S168" s="108"/>
      <c r="T168" s="108"/>
      <c r="U168" s="108"/>
      <c r="V168" s="108"/>
      <c r="W168" s="108"/>
      <c r="X168" s="108"/>
    </row>
    <row r="169" spans="1:24" ht="12.75" customHeight="1" x14ac:dyDescent="0.2">
      <c r="A169" s="112" t="s">
        <v>2266</v>
      </c>
      <c r="B169" s="107" t="s">
        <v>2267</v>
      </c>
      <c r="C169" s="113" t="s">
        <v>2266</v>
      </c>
      <c r="D169" s="297"/>
      <c r="E169" s="297"/>
      <c r="F169" s="114" t="str">
        <f t="shared" si="1"/>
        <v>-</v>
      </c>
      <c r="G169" s="108"/>
      <c r="H169" s="108"/>
      <c r="I169" s="108"/>
      <c r="J169" s="108"/>
      <c r="K169" s="108"/>
      <c r="L169" s="108"/>
      <c r="M169" s="108"/>
      <c r="N169" s="108"/>
      <c r="O169" s="108"/>
      <c r="P169" s="108"/>
      <c r="Q169" s="108"/>
      <c r="R169" s="108"/>
      <c r="S169" s="108"/>
      <c r="T169" s="108"/>
      <c r="U169" s="108"/>
      <c r="V169" s="108"/>
      <c r="W169" s="108"/>
      <c r="X169" s="108"/>
    </row>
    <row r="170" spans="1:24" ht="12.75" customHeight="1" x14ac:dyDescent="0.2">
      <c r="A170" s="112" t="s">
        <v>1299</v>
      </c>
      <c r="B170" s="107" t="s">
        <v>2268</v>
      </c>
      <c r="C170" s="113" t="s">
        <v>1299</v>
      </c>
      <c r="D170" s="127">
        <f t="shared" ref="D170:E170" si="30">SUM(D171:D173)</f>
        <v>0</v>
      </c>
      <c r="E170" s="127">
        <f t="shared" si="30"/>
        <v>0</v>
      </c>
      <c r="F170" s="114" t="str">
        <f t="shared" si="1"/>
        <v>-</v>
      </c>
      <c r="G170" s="108"/>
      <c r="H170" s="108"/>
      <c r="I170" s="108"/>
      <c r="J170" s="108"/>
      <c r="K170" s="108"/>
      <c r="L170" s="108"/>
      <c r="M170" s="108"/>
      <c r="N170" s="108"/>
      <c r="O170" s="108"/>
      <c r="P170" s="108"/>
      <c r="Q170" s="108"/>
      <c r="R170" s="108"/>
      <c r="S170" s="108"/>
      <c r="T170" s="108"/>
      <c r="U170" s="108"/>
      <c r="V170" s="108"/>
      <c r="W170" s="108"/>
      <c r="X170" s="108"/>
    </row>
    <row r="171" spans="1:24" ht="12.75" customHeight="1" x14ac:dyDescent="0.2">
      <c r="A171" s="112" t="s">
        <v>2269</v>
      </c>
      <c r="B171" s="107" t="s">
        <v>2270</v>
      </c>
      <c r="C171" s="113" t="s">
        <v>2269</v>
      </c>
      <c r="D171" s="297"/>
      <c r="E171" s="297"/>
      <c r="F171" s="114" t="str">
        <f t="shared" si="1"/>
        <v>-</v>
      </c>
      <c r="G171" s="108"/>
      <c r="H171" s="108"/>
      <c r="I171" s="108"/>
      <c r="J171" s="108"/>
      <c r="K171" s="108"/>
      <c r="L171" s="108"/>
      <c r="M171" s="108"/>
      <c r="N171" s="108"/>
      <c r="O171" s="108"/>
      <c r="P171" s="108"/>
      <c r="Q171" s="108"/>
      <c r="R171" s="108"/>
      <c r="S171" s="108"/>
      <c r="T171" s="108"/>
      <c r="U171" s="108"/>
      <c r="V171" s="108"/>
      <c r="W171" s="108"/>
      <c r="X171" s="108"/>
    </row>
    <row r="172" spans="1:24" ht="12.75" customHeight="1" x14ac:dyDescent="0.2">
      <c r="A172" s="112" t="s">
        <v>2271</v>
      </c>
      <c r="B172" s="107" t="s">
        <v>2272</v>
      </c>
      <c r="C172" s="113" t="s">
        <v>2271</v>
      </c>
      <c r="D172" s="297"/>
      <c r="E172" s="297"/>
      <c r="F172" s="114" t="str">
        <f t="shared" si="1"/>
        <v>-</v>
      </c>
      <c r="G172" s="108"/>
      <c r="H172" s="108"/>
      <c r="I172" s="108"/>
      <c r="J172" s="108"/>
      <c r="K172" s="108"/>
      <c r="L172" s="108"/>
      <c r="M172" s="108"/>
      <c r="N172" s="108"/>
      <c r="O172" s="108"/>
      <c r="P172" s="108"/>
      <c r="Q172" s="108"/>
      <c r="R172" s="108"/>
      <c r="S172" s="108"/>
      <c r="T172" s="108"/>
      <c r="U172" s="108"/>
      <c r="V172" s="108"/>
      <c r="W172" s="108"/>
      <c r="X172" s="108"/>
    </row>
    <row r="173" spans="1:24" ht="12.75" customHeight="1" x14ac:dyDescent="0.2">
      <c r="A173" s="112" t="s">
        <v>2273</v>
      </c>
      <c r="B173" s="107" t="s">
        <v>2274</v>
      </c>
      <c r="C173" s="113" t="s">
        <v>2273</v>
      </c>
      <c r="D173" s="297"/>
      <c r="E173" s="297"/>
      <c r="F173" s="114" t="str">
        <f t="shared" si="1"/>
        <v>-</v>
      </c>
      <c r="G173" s="108"/>
      <c r="H173" s="108"/>
      <c r="I173" s="108"/>
      <c r="J173" s="108"/>
      <c r="K173" s="108"/>
      <c r="L173" s="108"/>
      <c r="M173" s="108"/>
      <c r="N173" s="108"/>
      <c r="O173" s="108"/>
      <c r="P173" s="108"/>
      <c r="Q173" s="108"/>
      <c r="R173" s="108"/>
      <c r="S173" s="108"/>
      <c r="T173" s="108"/>
      <c r="U173" s="108"/>
      <c r="V173" s="108"/>
      <c r="W173" s="108"/>
      <c r="X173" s="108"/>
    </row>
    <row r="174" spans="1:24" s="77" customFormat="1" ht="20.100000000000001" customHeight="1" x14ac:dyDescent="0.2">
      <c r="A174" s="371" t="s">
        <v>2275</v>
      </c>
      <c r="B174" s="372"/>
      <c r="C174" s="261"/>
      <c r="D174" s="88"/>
      <c r="E174" s="88"/>
      <c r="F174" s="72"/>
      <c r="G174" s="60"/>
      <c r="H174" s="60"/>
      <c r="I174" s="60"/>
      <c r="J174" s="60"/>
      <c r="K174" s="60"/>
      <c r="L174" s="60"/>
      <c r="M174" s="60"/>
      <c r="N174" s="60"/>
      <c r="O174" s="60"/>
      <c r="P174" s="60"/>
      <c r="Q174" s="60"/>
      <c r="R174" s="60"/>
      <c r="S174" s="60"/>
      <c r="T174" s="60"/>
      <c r="U174" s="60"/>
      <c r="V174" s="60"/>
      <c r="W174" s="60"/>
      <c r="X174" s="60"/>
    </row>
    <row r="175" spans="1:24" ht="12.75" customHeight="1" x14ac:dyDescent="0.2">
      <c r="A175" s="112"/>
      <c r="B175" s="107" t="s">
        <v>2276</v>
      </c>
      <c r="C175" s="113" t="s">
        <v>2277</v>
      </c>
      <c r="D175" s="127">
        <f t="shared" ref="D175:E175" si="31">D176+D237</f>
        <v>0</v>
      </c>
      <c r="E175" s="127">
        <f t="shared" si="31"/>
        <v>0</v>
      </c>
      <c r="F175" s="114" t="str">
        <f t="shared" si="1"/>
        <v>-</v>
      </c>
      <c r="G175" s="108"/>
      <c r="H175" s="108"/>
      <c r="I175" s="108"/>
      <c r="J175" s="108"/>
      <c r="K175" s="108"/>
      <c r="L175" s="108"/>
      <c r="M175" s="108"/>
      <c r="N175" s="108"/>
      <c r="O175" s="108"/>
      <c r="P175" s="108"/>
      <c r="Q175" s="108"/>
      <c r="R175" s="108"/>
      <c r="S175" s="108"/>
      <c r="T175" s="108"/>
      <c r="U175" s="108"/>
      <c r="V175" s="108"/>
      <c r="W175" s="108"/>
      <c r="X175" s="108"/>
    </row>
    <row r="176" spans="1:24" ht="12.75" customHeight="1" x14ac:dyDescent="0.2">
      <c r="A176" s="112" t="s">
        <v>2278</v>
      </c>
      <c r="B176" s="107" t="s">
        <v>2279</v>
      </c>
      <c r="C176" s="113" t="s">
        <v>2278</v>
      </c>
      <c r="D176" s="127">
        <f t="shared" ref="D176:E176" si="32">D177+D189+D190+D206+D234</f>
        <v>0</v>
      </c>
      <c r="E176" s="127">
        <f t="shared" si="32"/>
        <v>0</v>
      </c>
      <c r="F176" s="114" t="str">
        <f t="shared" si="1"/>
        <v>-</v>
      </c>
      <c r="G176" s="108"/>
      <c r="H176" s="108"/>
      <c r="I176" s="108"/>
      <c r="J176" s="108"/>
      <c r="K176" s="108"/>
      <c r="L176" s="108"/>
      <c r="M176" s="108"/>
      <c r="N176" s="108"/>
      <c r="O176" s="108"/>
      <c r="P176" s="108"/>
      <c r="Q176" s="108"/>
      <c r="R176" s="108"/>
      <c r="S176" s="108"/>
      <c r="T176" s="108"/>
      <c r="U176" s="108"/>
      <c r="V176" s="108"/>
      <c r="W176" s="108"/>
      <c r="X176" s="108"/>
    </row>
    <row r="177" spans="1:24" ht="12.75" customHeight="1" x14ac:dyDescent="0.2">
      <c r="A177" s="112" t="s">
        <v>2280</v>
      </c>
      <c r="B177" s="107" t="s">
        <v>2281</v>
      </c>
      <c r="C177" s="113" t="s">
        <v>2280</v>
      </c>
      <c r="D177" s="127">
        <f t="shared" ref="D177:E177" si="33">SUM(D178:D180)+SUM(D184:D188)</f>
        <v>0</v>
      </c>
      <c r="E177" s="127">
        <f t="shared" si="33"/>
        <v>0</v>
      </c>
      <c r="F177" s="114" t="str">
        <f t="shared" si="1"/>
        <v>-</v>
      </c>
      <c r="G177" s="108"/>
      <c r="H177" s="108"/>
      <c r="I177" s="108"/>
      <c r="J177" s="108"/>
      <c r="K177" s="108"/>
      <c r="L177" s="108"/>
      <c r="M177" s="108"/>
      <c r="N177" s="108"/>
      <c r="O177" s="108"/>
      <c r="P177" s="108"/>
      <c r="Q177" s="108"/>
      <c r="R177" s="108"/>
      <c r="S177" s="108"/>
      <c r="T177" s="108"/>
      <c r="U177" s="108"/>
      <c r="V177" s="108"/>
      <c r="W177" s="108"/>
      <c r="X177" s="108"/>
    </row>
    <row r="178" spans="1:24" ht="12.75" customHeight="1" x14ac:dyDescent="0.2">
      <c r="A178" s="112" t="s">
        <v>2282</v>
      </c>
      <c r="B178" s="107" t="s">
        <v>2283</v>
      </c>
      <c r="C178" s="113" t="s">
        <v>2282</v>
      </c>
      <c r="D178" s="297"/>
      <c r="E178" s="297"/>
      <c r="F178" s="114" t="str">
        <f t="shared" si="1"/>
        <v>-</v>
      </c>
      <c r="G178" s="108"/>
      <c r="H178" s="108"/>
      <c r="I178" s="108"/>
      <c r="J178" s="108"/>
      <c r="K178" s="108"/>
      <c r="L178" s="108"/>
      <c r="M178" s="108"/>
      <c r="N178" s="108"/>
      <c r="O178" s="108"/>
      <c r="P178" s="108"/>
      <c r="Q178" s="108"/>
      <c r="R178" s="108"/>
      <c r="S178" s="108"/>
      <c r="T178" s="108"/>
      <c r="U178" s="108"/>
      <c r="V178" s="108"/>
      <c r="W178" s="108"/>
      <c r="X178" s="108"/>
    </row>
    <row r="179" spans="1:24" ht="12.75" customHeight="1" x14ac:dyDescent="0.2">
      <c r="A179" s="112" t="s">
        <v>2284</v>
      </c>
      <c r="B179" s="107" t="s">
        <v>2285</v>
      </c>
      <c r="C179" s="113" t="s">
        <v>2284</v>
      </c>
      <c r="D179" s="297"/>
      <c r="E179" s="297"/>
      <c r="F179" s="114" t="str">
        <f t="shared" si="1"/>
        <v>-</v>
      </c>
      <c r="G179" s="108"/>
      <c r="H179" s="108"/>
      <c r="I179" s="108"/>
      <c r="J179" s="108"/>
      <c r="K179" s="108"/>
      <c r="L179" s="108"/>
      <c r="M179" s="108"/>
      <c r="N179" s="108"/>
      <c r="O179" s="108"/>
      <c r="P179" s="108"/>
      <c r="Q179" s="108"/>
      <c r="R179" s="108"/>
      <c r="S179" s="108"/>
      <c r="T179" s="108"/>
      <c r="U179" s="108"/>
      <c r="V179" s="108"/>
      <c r="W179" s="108"/>
      <c r="X179" s="108"/>
    </row>
    <row r="180" spans="1:24" ht="12.75" customHeight="1" x14ac:dyDescent="0.2">
      <c r="A180" s="112" t="s">
        <v>2286</v>
      </c>
      <c r="B180" s="107" t="s">
        <v>2287</v>
      </c>
      <c r="C180" s="113" t="s">
        <v>2286</v>
      </c>
      <c r="D180" s="127">
        <f t="shared" ref="D180:E180" si="34">SUM(D181:D183)</f>
        <v>0</v>
      </c>
      <c r="E180" s="127">
        <f t="shared" si="34"/>
        <v>0</v>
      </c>
      <c r="F180" s="114" t="str">
        <f t="shared" si="1"/>
        <v>-</v>
      </c>
      <c r="G180" s="108"/>
      <c r="H180" s="108"/>
      <c r="I180" s="108"/>
      <c r="J180" s="108"/>
      <c r="K180" s="108"/>
      <c r="L180" s="108"/>
      <c r="M180" s="108"/>
      <c r="N180" s="108"/>
      <c r="O180" s="108"/>
      <c r="P180" s="108"/>
      <c r="Q180" s="108"/>
      <c r="R180" s="108"/>
      <c r="S180" s="108"/>
      <c r="T180" s="108"/>
      <c r="U180" s="108"/>
      <c r="V180" s="108"/>
      <c r="W180" s="108"/>
      <c r="X180" s="108"/>
    </row>
    <row r="181" spans="1:24" ht="12.75" customHeight="1" x14ac:dyDescent="0.2">
      <c r="A181" s="112" t="s">
        <v>2288</v>
      </c>
      <c r="B181" s="107" t="s">
        <v>2289</v>
      </c>
      <c r="C181" s="113" t="s">
        <v>2288</v>
      </c>
      <c r="D181" s="297"/>
      <c r="E181" s="297"/>
      <c r="F181" s="114" t="str">
        <f t="shared" si="1"/>
        <v>-</v>
      </c>
      <c r="G181" s="108"/>
      <c r="H181" s="108"/>
      <c r="I181" s="108"/>
      <c r="J181" s="108"/>
      <c r="K181" s="108"/>
      <c r="L181" s="108"/>
      <c r="M181" s="108"/>
      <c r="N181" s="108"/>
      <c r="O181" s="108"/>
      <c r="P181" s="108"/>
      <c r="Q181" s="108"/>
      <c r="R181" s="108"/>
      <c r="S181" s="108"/>
      <c r="T181" s="108"/>
      <c r="U181" s="108"/>
      <c r="V181" s="108"/>
      <c r="W181" s="108"/>
      <c r="X181" s="108"/>
    </row>
    <row r="182" spans="1:24" ht="12.75" customHeight="1" x14ac:dyDescent="0.2">
      <c r="A182" s="112" t="s">
        <v>2290</v>
      </c>
      <c r="B182" s="107" t="s">
        <v>2291</v>
      </c>
      <c r="C182" s="113" t="s">
        <v>2290</v>
      </c>
      <c r="D182" s="297"/>
      <c r="E182" s="297"/>
      <c r="F182" s="114" t="str">
        <f t="shared" si="1"/>
        <v>-</v>
      </c>
      <c r="G182" s="108"/>
      <c r="H182" s="108"/>
      <c r="I182" s="108"/>
      <c r="J182" s="108"/>
      <c r="K182" s="108"/>
      <c r="L182" s="108"/>
      <c r="M182" s="108"/>
      <c r="N182" s="108"/>
      <c r="O182" s="108"/>
      <c r="P182" s="108"/>
      <c r="Q182" s="108"/>
      <c r="R182" s="108"/>
      <c r="S182" s="108"/>
      <c r="T182" s="108"/>
      <c r="U182" s="108"/>
      <c r="V182" s="108"/>
      <c r="W182" s="108"/>
      <c r="X182" s="108"/>
    </row>
    <row r="183" spans="1:24" ht="12.75" customHeight="1" x14ac:dyDescent="0.2">
      <c r="A183" s="112" t="s">
        <v>2292</v>
      </c>
      <c r="B183" s="107" t="s">
        <v>2293</v>
      </c>
      <c r="C183" s="113" t="s">
        <v>2292</v>
      </c>
      <c r="D183" s="297"/>
      <c r="E183" s="297"/>
      <c r="F183" s="114" t="str">
        <f t="shared" si="1"/>
        <v>-</v>
      </c>
      <c r="G183" s="108"/>
      <c r="H183" s="108"/>
      <c r="I183" s="108"/>
      <c r="J183" s="108"/>
      <c r="K183" s="108"/>
      <c r="L183" s="108"/>
      <c r="M183" s="108"/>
      <c r="N183" s="108"/>
      <c r="O183" s="108"/>
      <c r="P183" s="108"/>
      <c r="Q183" s="108"/>
      <c r="R183" s="108"/>
      <c r="S183" s="108"/>
      <c r="T183" s="108"/>
      <c r="U183" s="108"/>
      <c r="V183" s="108"/>
      <c r="W183" s="108"/>
      <c r="X183" s="108"/>
    </row>
    <row r="184" spans="1:24" ht="12.75" customHeight="1" x14ac:dyDescent="0.2">
      <c r="A184" s="112" t="s">
        <v>2294</v>
      </c>
      <c r="B184" s="107" t="s">
        <v>2295</v>
      </c>
      <c r="C184" s="113" t="s">
        <v>2294</v>
      </c>
      <c r="D184" s="297"/>
      <c r="E184" s="297"/>
      <c r="F184" s="114" t="str">
        <f t="shared" si="1"/>
        <v>-</v>
      </c>
      <c r="G184" s="108"/>
      <c r="H184" s="108"/>
      <c r="I184" s="108"/>
      <c r="J184" s="108"/>
      <c r="K184" s="108"/>
      <c r="L184" s="108"/>
      <c r="M184" s="108"/>
      <c r="N184" s="108"/>
      <c r="O184" s="108"/>
      <c r="P184" s="108"/>
      <c r="Q184" s="108"/>
      <c r="R184" s="108"/>
      <c r="S184" s="108"/>
      <c r="T184" s="108"/>
      <c r="U184" s="108"/>
      <c r="V184" s="108"/>
      <c r="W184" s="108"/>
      <c r="X184" s="108"/>
    </row>
    <row r="185" spans="1:24" ht="24" x14ac:dyDescent="0.2">
      <c r="A185" s="116" t="s">
        <v>2296</v>
      </c>
      <c r="B185" s="106" t="s">
        <v>2297</v>
      </c>
      <c r="C185" s="117" t="s">
        <v>2296</v>
      </c>
      <c r="D185" s="297"/>
      <c r="E185" s="297"/>
      <c r="F185" s="114" t="str">
        <f t="shared" si="1"/>
        <v>-</v>
      </c>
      <c r="G185" s="108"/>
      <c r="H185" s="108"/>
      <c r="I185" s="108"/>
      <c r="J185" s="108"/>
      <c r="K185" s="108"/>
      <c r="L185" s="108"/>
      <c r="M185" s="108"/>
      <c r="N185" s="108"/>
      <c r="O185" s="108"/>
      <c r="P185" s="108"/>
      <c r="Q185" s="108"/>
      <c r="R185" s="108"/>
      <c r="S185" s="108"/>
      <c r="T185" s="108"/>
      <c r="U185" s="108"/>
      <c r="V185" s="108"/>
      <c r="W185" s="108"/>
      <c r="X185" s="108"/>
    </row>
    <row r="186" spans="1:24" ht="12.75" customHeight="1" x14ac:dyDescent="0.2">
      <c r="A186" s="112" t="s">
        <v>2298</v>
      </c>
      <c r="B186" s="107" t="s">
        <v>2299</v>
      </c>
      <c r="C186" s="113" t="s">
        <v>2298</v>
      </c>
      <c r="D186" s="297"/>
      <c r="E186" s="297"/>
      <c r="F186" s="114" t="str">
        <f t="shared" si="1"/>
        <v>-</v>
      </c>
      <c r="G186" s="108"/>
      <c r="H186" s="108"/>
      <c r="I186" s="108"/>
      <c r="J186" s="108"/>
      <c r="K186" s="108"/>
      <c r="L186" s="108"/>
      <c r="M186" s="108"/>
      <c r="N186" s="108"/>
      <c r="O186" s="108"/>
      <c r="P186" s="108"/>
      <c r="Q186" s="108"/>
      <c r="R186" s="108"/>
      <c r="S186" s="108"/>
      <c r="T186" s="108"/>
      <c r="U186" s="108"/>
      <c r="V186" s="108"/>
      <c r="W186" s="108"/>
      <c r="X186" s="108"/>
    </row>
    <row r="187" spans="1:24" ht="12.75" customHeight="1" x14ac:dyDescent="0.2">
      <c r="A187" s="112" t="s">
        <v>2300</v>
      </c>
      <c r="B187" s="107" t="s">
        <v>2301</v>
      </c>
      <c r="C187" s="113" t="s">
        <v>2300</v>
      </c>
      <c r="D187" s="297"/>
      <c r="E187" s="297"/>
      <c r="F187" s="114" t="str">
        <f t="shared" si="1"/>
        <v>-</v>
      </c>
      <c r="G187" s="108"/>
      <c r="H187" s="108"/>
      <c r="I187" s="108"/>
      <c r="J187" s="108"/>
      <c r="K187" s="108"/>
      <c r="L187" s="108"/>
      <c r="M187" s="108"/>
      <c r="N187" s="108"/>
      <c r="O187" s="108"/>
      <c r="P187" s="108"/>
      <c r="Q187" s="108"/>
      <c r="R187" s="108"/>
      <c r="S187" s="108"/>
      <c r="T187" s="108"/>
      <c r="U187" s="108"/>
      <c r="V187" s="108"/>
      <c r="W187" s="108"/>
      <c r="X187" s="108"/>
    </row>
    <row r="188" spans="1:24" ht="12.75" customHeight="1" x14ac:dyDescent="0.2">
      <c r="A188" s="112" t="s">
        <v>2302</v>
      </c>
      <c r="B188" s="107" t="s">
        <v>2303</v>
      </c>
      <c r="C188" s="113" t="s">
        <v>2302</v>
      </c>
      <c r="D188" s="297"/>
      <c r="E188" s="297"/>
      <c r="F188" s="114" t="str">
        <f t="shared" si="1"/>
        <v>-</v>
      </c>
      <c r="G188" s="108"/>
      <c r="H188" s="108"/>
      <c r="I188" s="108"/>
      <c r="J188" s="108"/>
      <c r="K188" s="108"/>
      <c r="L188" s="108"/>
      <c r="M188" s="108"/>
      <c r="N188" s="108"/>
      <c r="O188" s="108"/>
      <c r="P188" s="108"/>
      <c r="Q188" s="108"/>
      <c r="R188" s="108"/>
      <c r="S188" s="108"/>
      <c r="T188" s="108"/>
      <c r="U188" s="108"/>
      <c r="V188" s="108"/>
      <c r="W188" s="108"/>
      <c r="X188" s="108"/>
    </row>
    <row r="189" spans="1:24" ht="12.75" customHeight="1" x14ac:dyDescent="0.2">
      <c r="A189" s="112" t="s">
        <v>2304</v>
      </c>
      <c r="B189" s="107" t="s">
        <v>2305</v>
      </c>
      <c r="C189" s="113" t="s">
        <v>2304</v>
      </c>
      <c r="D189" s="297"/>
      <c r="E189" s="297"/>
      <c r="F189" s="114" t="str">
        <f t="shared" si="1"/>
        <v>-</v>
      </c>
      <c r="G189" s="108"/>
      <c r="H189" s="108"/>
      <c r="I189" s="108"/>
      <c r="J189" s="108"/>
      <c r="K189" s="108"/>
      <c r="L189" s="108"/>
      <c r="M189" s="108"/>
      <c r="N189" s="108"/>
      <c r="O189" s="108"/>
      <c r="P189" s="108"/>
      <c r="Q189" s="108"/>
      <c r="R189" s="108"/>
      <c r="S189" s="108"/>
      <c r="T189" s="108"/>
      <c r="U189" s="108"/>
      <c r="V189" s="108"/>
      <c r="W189" s="108"/>
      <c r="X189" s="108"/>
    </row>
    <row r="190" spans="1:24" ht="12.75" customHeight="1" x14ac:dyDescent="0.2">
      <c r="A190" s="112" t="s">
        <v>2306</v>
      </c>
      <c r="B190" s="107" t="s">
        <v>2307</v>
      </c>
      <c r="C190" s="113" t="s">
        <v>2306</v>
      </c>
      <c r="D190" s="127">
        <f t="shared" ref="D190:E190" si="35">D191+D198-D205</f>
        <v>0</v>
      </c>
      <c r="E190" s="127">
        <f t="shared" si="35"/>
        <v>0</v>
      </c>
      <c r="F190" s="114" t="str">
        <f t="shared" si="1"/>
        <v>-</v>
      </c>
      <c r="G190" s="108"/>
      <c r="H190" s="108"/>
      <c r="I190" s="108"/>
      <c r="J190" s="108"/>
      <c r="K190" s="108"/>
      <c r="L190" s="108"/>
      <c r="M190" s="108"/>
      <c r="N190" s="108"/>
      <c r="O190" s="108"/>
      <c r="P190" s="108"/>
      <c r="Q190" s="108"/>
      <c r="R190" s="108"/>
      <c r="S190" s="108"/>
      <c r="T190" s="108"/>
      <c r="U190" s="108"/>
      <c r="V190" s="108"/>
      <c r="W190" s="108"/>
      <c r="X190" s="108"/>
    </row>
    <row r="191" spans="1:24" ht="24" x14ac:dyDescent="0.2">
      <c r="A191" s="112"/>
      <c r="B191" s="106" t="s">
        <v>2308</v>
      </c>
      <c r="C191" s="113" t="s">
        <v>2309</v>
      </c>
      <c r="D191" s="127">
        <f t="shared" ref="D191:E191" si="36">SUM(D192:D197)</f>
        <v>0</v>
      </c>
      <c r="E191" s="127">
        <f t="shared" si="36"/>
        <v>0</v>
      </c>
      <c r="F191" s="114" t="str">
        <f t="shared" si="1"/>
        <v>-</v>
      </c>
      <c r="G191" s="108"/>
      <c r="H191" s="108"/>
      <c r="I191" s="108"/>
      <c r="J191" s="108"/>
      <c r="K191" s="108"/>
      <c r="L191" s="108"/>
      <c r="M191" s="108"/>
      <c r="N191" s="108"/>
      <c r="O191" s="108"/>
      <c r="P191" s="108"/>
      <c r="Q191" s="108"/>
      <c r="R191" s="108"/>
      <c r="S191" s="108"/>
      <c r="T191" s="108"/>
      <c r="U191" s="108"/>
      <c r="V191" s="108"/>
      <c r="W191" s="108"/>
      <c r="X191" s="108"/>
    </row>
    <row r="192" spans="1:24" ht="12.75" customHeight="1" x14ac:dyDescent="0.2">
      <c r="A192" s="112" t="s">
        <v>2310</v>
      </c>
      <c r="B192" s="107" t="s">
        <v>2311</v>
      </c>
      <c r="C192" s="113" t="s">
        <v>2310</v>
      </c>
      <c r="D192" s="297"/>
      <c r="E192" s="297"/>
      <c r="F192" s="114" t="str">
        <f t="shared" si="1"/>
        <v>-</v>
      </c>
      <c r="G192" s="108"/>
      <c r="H192" s="108"/>
      <c r="I192" s="108"/>
      <c r="J192" s="108"/>
      <c r="K192" s="108"/>
      <c r="L192" s="108"/>
      <c r="M192" s="108"/>
      <c r="N192" s="108"/>
      <c r="O192" s="108"/>
      <c r="P192" s="108"/>
      <c r="Q192" s="108"/>
      <c r="R192" s="108"/>
      <c r="S192" s="108"/>
      <c r="T192" s="108"/>
      <c r="U192" s="108"/>
      <c r="V192" s="108"/>
      <c r="W192" s="108"/>
      <c r="X192" s="108"/>
    </row>
    <row r="193" spans="1:24" ht="12.75" customHeight="1" x14ac:dyDescent="0.2">
      <c r="A193" s="112" t="s">
        <v>2312</v>
      </c>
      <c r="B193" s="107" t="s">
        <v>2313</v>
      </c>
      <c r="C193" s="113" t="s">
        <v>2312</v>
      </c>
      <c r="D193" s="297"/>
      <c r="E193" s="297"/>
      <c r="F193" s="114" t="str">
        <f t="shared" si="1"/>
        <v>-</v>
      </c>
      <c r="G193" s="108"/>
      <c r="H193" s="108"/>
      <c r="I193" s="108"/>
      <c r="J193" s="108"/>
      <c r="K193" s="108"/>
      <c r="L193" s="108"/>
      <c r="M193" s="108"/>
      <c r="N193" s="108"/>
      <c r="O193" s="108"/>
      <c r="P193" s="108"/>
      <c r="Q193" s="108"/>
      <c r="R193" s="108"/>
      <c r="S193" s="108"/>
      <c r="T193" s="108"/>
      <c r="U193" s="108"/>
      <c r="V193" s="108"/>
      <c r="W193" s="108"/>
      <c r="X193" s="108"/>
    </row>
    <row r="194" spans="1:24" ht="12.75" customHeight="1" x14ac:dyDescent="0.2">
      <c r="A194" s="112" t="s">
        <v>2314</v>
      </c>
      <c r="B194" s="107" t="s">
        <v>2315</v>
      </c>
      <c r="C194" s="113" t="s">
        <v>2314</v>
      </c>
      <c r="D194" s="297"/>
      <c r="E194" s="297"/>
      <c r="F194" s="114" t="str">
        <f t="shared" si="1"/>
        <v>-</v>
      </c>
      <c r="G194" s="108"/>
      <c r="H194" s="108"/>
      <c r="I194" s="108"/>
      <c r="J194" s="108"/>
      <c r="K194" s="108"/>
      <c r="L194" s="108"/>
      <c r="M194" s="108"/>
      <c r="N194" s="108"/>
      <c r="O194" s="108"/>
      <c r="P194" s="108"/>
      <c r="Q194" s="108"/>
      <c r="R194" s="108"/>
      <c r="S194" s="108"/>
      <c r="T194" s="108"/>
      <c r="U194" s="108"/>
      <c r="V194" s="108"/>
      <c r="W194" s="108"/>
      <c r="X194" s="108"/>
    </row>
    <row r="195" spans="1:24" ht="12.75" customHeight="1" x14ac:dyDescent="0.2">
      <c r="A195" s="112" t="s">
        <v>2316</v>
      </c>
      <c r="B195" s="107" t="s">
        <v>2317</v>
      </c>
      <c r="C195" s="113" t="s">
        <v>2316</v>
      </c>
      <c r="D195" s="297"/>
      <c r="E195" s="297"/>
      <c r="F195" s="114" t="str">
        <f t="shared" si="1"/>
        <v>-</v>
      </c>
      <c r="G195" s="108"/>
      <c r="H195" s="108"/>
      <c r="I195" s="108"/>
      <c r="J195" s="108"/>
      <c r="K195" s="108"/>
      <c r="L195" s="108"/>
      <c r="M195" s="108"/>
      <c r="N195" s="108"/>
      <c r="O195" s="108"/>
      <c r="P195" s="108"/>
      <c r="Q195" s="108"/>
      <c r="R195" s="108"/>
      <c r="S195" s="108"/>
      <c r="T195" s="108"/>
      <c r="U195" s="108"/>
      <c r="V195" s="108"/>
      <c r="W195" s="108"/>
      <c r="X195" s="108"/>
    </row>
    <row r="196" spans="1:24" ht="12.75" customHeight="1" x14ac:dyDescent="0.2">
      <c r="A196" s="112" t="s">
        <v>2318</v>
      </c>
      <c r="B196" s="107" t="s">
        <v>2319</v>
      </c>
      <c r="C196" s="113" t="s">
        <v>2318</v>
      </c>
      <c r="D196" s="297"/>
      <c r="E196" s="297"/>
      <c r="F196" s="114" t="str">
        <f t="shared" si="1"/>
        <v>-</v>
      </c>
      <c r="G196" s="108"/>
      <c r="H196" s="108"/>
      <c r="I196" s="108"/>
      <c r="J196" s="108"/>
      <c r="K196" s="108"/>
      <c r="L196" s="108"/>
      <c r="M196" s="108"/>
      <c r="N196" s="108"/>
      <c r="O196" s="108"/>
      <c r="P196" s="108"/>
      <c r="Q196" s="108"/>
      <c r="R196" s="108"/>
      <c r="S196" s="108"/>
      <c r="T196" s="108"/>
      <c r="U196" s="108"/>
      <c r="V196" s="108"/>
      <c r="W196" s="108"/>
      <c r="X196" s="108"/>
    </row>
    <row r="197" spans="1:24" ht="12.75" customHeight="1" x14ac:dyDescent="0.2">
      <c r="A197" s="112" t="s">
        <v>2320</v>
      </c>
      <c r="B197" s="107" t="s">
        <v>2321</v>
      </c>
      <c r="C197" s="113" t="s">
        <v>2320</v>
      </c>
      <c r="D197" s="297"/>
      <c r="E197" s="297"/>
      <c r="F197" s="114" t="str">
        <f t="shared" si="1"/>
        <v>-</v>
      </c>
      <c r="G197" s="108"/>
      <c r="H197" s="108"/>
      <c r="I197" s="108"/>
      <c r="J197" s="108"/>
      <c r="K197" s="108"/>
      <c r="L197" s="108"/>
      <c r="M197" s="108"/>
      <c r="N197" s="108"/>
      <c r="O197" s="108"/>
      <c r="P197" s="108"/>
      <c r="Q197" s="108"/>
      <c r="R197" s="108"/>
      <c r="S197" s="108"/>
      <c r="T197" s="108"/>
      <c r="U197" s="108"/>
      <c r="V197" s="108"/>
      <c r="W197" s="108"/>
      <c r="X197" s="108"/>
    </row>
    <row r="198" spans="1:24" ht="24" x14ac:dyDescent="0.2">
      <c r="A198" s="112"/>
      <c r="B198" s="106" t="s">
        <v>2322</v>
      </c>
      <c r="C198" s="113" t="s">
        <v>2323</v>
      </c>
      <c r="D198" s="127">
        <f t="shared" ref="D198:E198" si="37">SUM(D199:D204)</f>
        <v>0</v>
      </c>
      <c r="E198" s="127">
        <f t="shared" si="37"/>
        <v>0</v>
      </c>
      <c r="F198" s="114" t="str">
        <f t="shared" si="1"/>
        <v>-</v>
      </c>
      <c r="G198" s="108"/>
      <c r="H198" s="108"/>
      <c r="I198" s="108"/>
      <c r="J198" s="108"/>
      <c r="K198" s="108"/>
      <c r="L198" s="108"/>
      <c r="M198" s="108"/>
      <c r="N198" s="108"/>
      <c r="O198" s="108"/>
      <c r="P198" s="108"/>
      <c r="Q198" s="108"/>
      <c r="R198" s="108"/>
      <c r="S198" s="108"/>
      <c r="T198" s="108"/>
      <c r="U198" s="108"/>
      <c r="V198" s="108"/>
      <c r="W198" s="108"/>
      <c r="X198" s="108"/>
    </row>
    <row r="199" spans="1:24" ht="12.75" customHeight="1" x14ac:dyDescent="0.2">
      <c r="A199" s="112" t="s">
        <v>2324</v>
      </c>
      <c r="B199" s="107" t="s">
        <v>2311</v>
      </c>
      <c r="C199" s="113" t="s">
        <v>2324</v>
      </c>
      <c r="D199" s="297"/>
      <c r="E199" s="297"/>
      <c r="F199" s="114" t="str">
        <f t="shared" si="1"/>
        <v>-</v>
      </c>
      <c r="G199" s="108"/>
      <c r="H199" s="108"/>
      <c r="I199" s="108"/>
      <c r="J199" s="108"/>
      <c r="K199" s="108"/>
      <c r="L199" s="108"/>
      <c r="M199" s="108"/>
      <c r="N199" s="108"/>
      <c r="O199" s="108"/>
      <c r="P199" s="108"/>
      <c r="Q199" s="108"/>
      <c r="R199" s="108"/>
      <c r="S199" s="108"/>
      <c r="T199" s="108"/>
      <c r="U199" s="108"/>
      <c r="V199" s="108"/>
      <c r="W199" s="108"/>
      <c r="X199" s="108"/>
    </row>
    <row r="200" spans="1:24" ht="12.75" customHeight="1" x14ac:dyDescent="0.2">
      <c r="A200" s="112" t="s">
        <v>2325</v>
      </c>
      <c r="B200" s="107" t="s">
        <v>2313</v>
      </c>
      <c r="C200" s="113" t="s">
        <v>2325</v>
      </c>
      <c r="D200" s="297"/>
      <c r="E200" s="297"/>
      <c r="F200" s="114" t="str">
        <f t="shared" si="1"/>
        <v>-</v>
      </c>
      <c r="G200" s="108"/>
      <c r="H200" s="108"/>
      <c r="I200" s="108"/>
      <c r="J200" s="108"/>
      <c r="K200" s="108"/>
      <c r="L200" s="108"/>
      <c r="M200" s="108"/>
      <c r="N200" s="108"/>
      <c r="O200" s="108"/>
      <c r="P200" s="108"/>
      <c r="Q200" s="108"/>
      <c r="R200" s="108"/>
      <c r="S200" s="108"/>
      <c r="T200" s="108"/>
      <c r="U200" s="108"/>
      <c r="V200" s="108"/>
      <c r="W200" s="108"/>
      <c r="X200" s="108"/>
    </row>
    <row r="201" spans="1:24" ht="12.75" customHeight="1" x14ac:dyDescent="0.2">
      <c r="A201" s="112" t="s">
        <v>2326</v>
      </c>
      <c r="B201" s="107" t="s">
        <v>2315</v>
      </c>
      <c r="C201" s="113" t="s">
        <v>2326</v>
      </c>
      <c r="D201" s="297"/>
      <c r="E201" s="297"/>
      <c r="F201" s="114" t="str">
        <f t="shared" si="1"/>
        <v>-</v>
      </c>
      <c r="G201" s="108"/>
      <c r="H201" s="108"/>
      <c r="I201" s="108"/>
      <c r="J201" s="108"/>
      <c r="K201" s="108"/>
      <c r="L201" s="108"/>
      <c r="M201" s="108"/>
      <c r="N201" s="108"/>
      <c r="O201" s="108"/>
      <c r="P201" s="108"/>
      <c r="Q201" s="108"/>
      <c r="R201" s="108"/>
      <c r="S201" s="108"/>
      <c r="T201" s="108"/>
      <c r="U201" s="108"/>
      <c r="V201" s="108"/>
      <c r="W201" s="108"/>
      <c r="X201" s="108"/>
    </row>
    <row r="202" spans="1:24" ht="12.75" customHeight="1" x14ac:dyDescent="0.2">
      <c r="A202" s="112" t="s">
        <v>2327</v>
      </c>
      <c r="B202" s="107" t="s">
        <v>2317</v>
      </c>
      <c r="C202" s="113" t="s">
        <v>2327</v>
      </c>
      <c r="D202" s="297"/>
      <c r="E202" s="297"/>
      <c r="F202" s="114" t="str">
        <f t="shared" si="1"/>
        <v>-</v>
      </c>
      <c r="G202" s="108"/>
      <c r="H202" s="108"/>
      <c r="I202" s="108"/>
      <c r="J202" s="108"/>
      <c r="K202" s="108"/>
      <c r="L202" s="108"/>
      <c r="M202" s="108"/>
      <c r="N202" s="108"/>
      <c r="O202" s="108"/>
      <c r="P202" s="108"/>
      <c r="Q202" s="108"/>
      <c r="R202" s="108"/>
      <c r="S202" s="108"/>
      <c r="T202" s="108"/>
      <c r="U202" s="108"/>
      <c r="V202" s="108"/>
      <c r="W202" s="108"/>
      <c r="X202" s="108"/>
    </row>
    <row r="203" spans="1:24" ht="12.75" customHeight="1" x14ac:dyDescent="0.2">
      <c r="A203" s="112" t="s">
        <v>2328</v>
      </c>
      <c r="B203" s="107" t="s">
        <v>2319</v>
      </c>
      <c r="C203" s="113" t="s">
        <v>2328</v>
      </c>
      <c r="D203" s="297"/>
      <c r="E203" s="297"/>
      <c r="F203" s="114" t="str">
        <f t="shared" si="1"/>
        <v>-</v>
      </c>
      <c r="G203" s="108"/>
      <c r="H203" s="108"/>
      <c r="I203" s="108"/>
      <c r="J203" s="108"/>
      <c r="K203" s="108"/>
      <c r="L203" s="108"/>
      <c r="M203" s="108"/>
      <c r="N203" s="108"/>
      <c r="O203" s="108"/>
      <c r="P203" s="108"/>
      <c r="Q203" s="108"/>
      <c r="R203" s="108"/>
      <c r="S203" s="108"/>
      <c r="T203" s="108"/>
      <c r="U203" s="108"/>
      <c r="V203" s="108"/>
      <c r="W203" s="108"/>
      <c r="X203" s="108"/>
    </row>
    <row r="204" spans="1:24" ht="12.75" customHeight="1" x14ac:dyDescent="0.2">
      <c r="A204" s="112" t="s">
        <v>2329</v>
      </c>
      <c r="B204" s="107" t="s">
        <v>2321</v>
      </c>
      <c r="C204" s="113" t="s">
        <v>2329</v>
      </c>
      <c r="D204" s="297"/>
      <c r="E204" s="297"/>
      <c r="F204" s="114" t="str">
        <f t="shared" si="1"/>
        <v>-</v>
      </c>
      <c r="G204" s="108"/>
      <c r="H204" s="108"/>
      <c r="I204" s="108"/>
      <c r="J204" s="108"/>
      <c r="K204" s="108"/>
      <c r="L204" s="108"/>
      <c r="M204" s="108"/>
      <c r="N204" s="108"/>
      <c r="O204" s="108"/>
      <c r="P204" s="108"/>
      <c r="Q204" s="108"/>
      <c r="R204" s="108"/>
      <c r="S204" s="108"/>
      <c r="T204" s="108"/>
      <c r="U204" s="108"/>
      <c r="V204" s="108"/>
      <c r="W204" s="108"/>
      <c r="X204" s="108"/>
    </row>
    <row r="205" spans="1:24" ht="12.75" customHeight="1" x14ac:dyDescent="0.2">
      <c r="A205" s="112" t="s">
        <v>2330</v>
      </c>
      <c r="B205" s="107" t="s">
        <v>2331</v>
      </c>
      <c r="C205" s="113" t="s">
        <v>2330</v>
      </c>
      <c r="D205" s="297"/>
      <c r="E205" s="297"/>
      <c r="F205" s="114" t="str">
        <f t="shared" si="1"/>
        <v>-</v>
      </c>
      <c r="G205" s="108"/>
      <c r="H205" s="108"/>
      <c r="I205" s="108"/>
      <c r="J205" s="108"/>
      <c r="K205" s="108"/>
      <c r="L205" s="108"/>
      <c r="M205" s="108"/>
      <c r="N205" s="108"/>
      <c r="O205" s="108"/>
      <c r="P205" s="108"/>
      <c r="Q205" s="108"/>
      <c r="R205" s="108"/>
      <c r="S205" s="108"/>
      <c r="T205" s="108"/>
      <c r="U205" s="108"/>
      <c r="V205" s="108"/>
      <c r="W205" s="108"/>
      <c r="X205" s="108"/>
    </row>
    <row r="206" spans="1:24" ht="12.75" customHeight="1" x14ac:dyDescent="0.2">
      <c r="A206" s="112" t="s">
        <v>2332</v>
      </c>
      <c r="B206" s="107" t="s">
        <v>2333</v>
      </c>
      <c r="C206" s="113" t="s">
        <v>2332</v>
      </c>
      <c r="D206" s="127">
        <f t="shared" ref="D206:E206" si="38">D207+D224</f>
        <v>0</v>
      </c>
      <c r="E206" s="127">
        <f t="shared" si="38"/>
        <v>0</v>
      </c>
      <c r="F206" s="114" t="str">
        <f t="shared" si="1"/>
        <v>-</v>
      </c>
      <c r="G206" s="108"/>
      <c r="H206" s="108"/>
      <c r="I206" s="108"/>
      <c r="J206" s="108"/>
      <c r="K206" s="108"/>
      <c r="L206" s="108"/>
      <c r="M206" s="108"/>
      <c r="N206" s="108"/>
      <c r="O206" s="108"/>
      <c r="P206" s="108"/>
      <c r="Q206" s="108"/>
      <c r="R206" s="108"/>
      <c r="S206" s="108"/>
      <c r="T206" s="108"/>
      <c r="U206" s="108"/>
      <c r="V206" s="108"/>
      <c r="W206" s="108"/>
      <c r="X206" s="108"/>
    </row>
    <row r="207" spans="1:24" ht="36" x14ac:dyDescent="0.2">
      <c r="A207" s="112"/>
      <c r="B207" s="107" t="s">
        <v>2334</v>
      </c>
      <c r="C207" s="113" t="s">
        <v>2335</v>
      </c>
      <c r="D207" s="127">
        <f t="shared" ref="D207:E207" si="39">SUM(D208:D223)</f>
        <v>0</v>
      </c>
      <c r="E207" s="127">
        <f t="shared" si="39"/>
        <v>0</v>
      </c>
      <c r="F207" s="114" t="str">
        <f t="shared" si="1"/>
        <v>-</v>
      </c>
      <c r="G207" s="108"/>
      <c r="H207" s="108"/>
      <c r="I207" s="108"/>
      <c r="J207" s="108"/>
      <c r="K207" s="108"/>
      <c r="L207" s="108"/>
      <c r="M207" s="108"/>
      <c r="N207" s="108"/>
      <c r="O207" s="108"/>
      <c r="P207" s="108"/>
      <c r="Q207" s="108"/>
      <c r="R207" s="108"/>
      <c r="S207" s="108"/>
      <c r="T207" s="108"/>
      <c r="U207" s="108"/>
      <c r="V207" s="108"/>
      <c r="W207" s="108"/>
      <c r="X207" s="108"/>
    </row>
    <row r="208" spans="1:24" ht="12.75" customHeight="1" x14ac:dyDescent="0.2">
      <c r="A208" s="112" t="s">
        <v>2336</v>
      </c>
      <c r="B208" s="107" t="s">
        <v>2337</v>
      </c>
      <c r="C208" s="113" t="s">
        <v>2336</v>
      </c>
      <c r="D208" s="297"/>
      <c r="E208" s="297"/>
      <c r="F208" s="114" t="str">
        <f t="shared" si="1"/>
        <v>-</v>
      </c>
      <c r="G208" s="108"/>
      <c r="H208" s="108"/>
      <c r="I208" s="108"/>
      <c r="J208" s="108"/>
      <c r="K208" s="108"/>
      <c r="L208" s="108"/>
      <c r="M208" s="108"/>
      <c r="N208" s="108"/>
      <c r="O208" s="108"/>
      <c r="P208" s="108"/>
      <c r="Q208" s="108"/>
      <c r="R208" s="108"/>
      <c r="S208" s="108"/>
      <c r="T208" s="108"/>
      <c r="U208" s="108"/>
      <c r="V208" s="108"/>
      <c r="W208" s="108"/>
      <c r="X208" s="108"/>
    </row>
    <row r="209" spans="1:24" ht="12.75" customHeight="1" x14ac:dyDescent="0.2">
      <c r="A209" s="112" t="s">
        <v>2338</v>
      </c>
      <c r="B209" s="107" t="s">
        <v>2339</v>
      </c>
      <c r="C209" s="113" t="s">
        <v>2338</v>
      </c>
      <c r="D209" s="297"/>
      <c r="E209" s="297"/>
      <c r="F209" s="114" t="str">
        <f t="shared" si="1"/>
        <v>-</v>
      </c>
      <c r="G209" s="108"/>
      <c r="H209" s="108"/>
      <c r="I209" s="108"/>
      <c r="J209" s="108"/>
      <c r="K209" s="108"/>
      <c r="L209" s="108"/>
      <c r="M209" s="108"/>
      <c r="N209" s="108"/>
      <c r="O209" s="108"/>
      <c r="P209" s="108"/>
      <c r="Q209" s="108"/>
      <c r="R209" s="108"/>
      <c r="S209" s="108"/>
      <c r="T209" s="108"/>
      <c r="U209" s="108"/>
      <c r="V209" s="108"/>
      <c r="W209" s="108"/>
      <c r="X209" s="108"/>
    </row>
    <row r="210" spans="1:24" ht="12.75" customHeight="1" x14ac:dyDescent="0.2">
      <c r="A210" s="112" t="s">
        <v>2340</v>
      </c>
      <c r="B210" s="107" t="s">
        <v>2341</v>
      </c>
      <c r="C210" s="113" t="s">
        <v>2340</v>
      </c>
      <c r="D210" s="297"/>
      <c r="E210" s="297"/>
      <c r="F210" s="114" t="str">
        <f t="shared" si="1"/>
        <v>-</v>
      </c>
      <c r="G210" s="108"/>
      <c r="H210" s="108"/>
      <c r="I210" s="108"/>
      <c r="J210" s="108"/>
      <c r="K210" s="108"/>
      <c r="L210" s="108"/>
      <c r="M210" s="108"/>
      <c r="N210" s="108"/>
      <c r="O210" s="108"/>
      <c r="P210" s="108"/>
      <c r="Q210" s="108"/>
      <c r="R210" s="108"/>
      <c r="S210" s="108"/>
      <c r="T210" s="108"/>
      <c r="U210" s="108"/>
      <c r="V210" s="108"/>
      <c r="W210" s="108"/>
      <c r="X210" s="108"/>
    </row>
    <row r="211" spans="1:24" ht="12.75" customHeight="1" x14ac:dyDescent="0.2">
      <c r="A211" s="112" t="s">
        <v>2342</v>
      </c>
      <c r="B211" s="107" t="s">
        <v>2343</v>
      </c>
      <c r="C211" s="113" t="s">
        <v>2342</v>
      </c>
      <c r="D211" s="297"/>
      <c r="E211" s="297"/>
      <c r="F211" s="114" t="str">
        <f t="shared" si="1"/>
        <v>-</v>
      </c>
      <c r="G211" s="108"/>
      <c r="H211" s="108"/>
      <c r="I211" s="108"/>
      <c r="J211" s="108"/>
      <c r="K211" s="108"/>
      <c r="L211" s="108"/>
      <c r="M211" s="108"/>
      <c r="N211" s="108"/>
      <c r="O211" s="108"/>
      <c r="P211" s="108"/>
      <c r="Q211" s="108"/>
      <c r="R211" s="108"/>
      <c r="S211" s="108"/>
      <c r="T211" s="108"/>
      <c r="U211" s="108"/>
      <c r="V211" s="108"/>
      <c r="W211" s="108"/>
      <c r="X211" s="108"/>
    </row>
    <row r="212" spans="1:24" ht="12.75" customHeight="1" x14ac:dyDescent="0.2">
      <c r="A212" s="112" t="s">
        <v>2344</v>
      </c>
      <c r="B212" s="107" t="s">
        <v>2345</v>
      </c>
      <c r="C212" s="113" t="s">
        <v>2344</v>
      </c>
      <c r="D212" s="297"/>
      <c r="E212" s="297"/>
      <c r="F212" s="114" t="str">
        <f t="shared" si="1"/>
        <v>-</v>
      </c>
      <c r="G212" s="108"/>
      <c r="H212" s="108"/>
      <c r="I212" s="108"/>
      <c r="J212" s="108"/>
      <c r="K212" s="108"/>
      <c r="L212" s="108"/>
      <c r="M212" s="108"/>
      <c r="N212" s="108"/>
      <c r="O212" s="108"/>
      <c r="P212" s="108"/>
      <c r="Q212" s="108"/>
      <c r="R212" s="108"/>
      <c r="S212" s="108"/>
      <c r="T212" s="108"/>
      <c r="U212" s="108"/>
      <c r="V212" s="108"/>
      <c r="W212" s="108"/>
      <c r="X212" s="108"/>
    </row>
    <row r="213" spans="1:24" ht="12.75" customHeight="1" x14ac:dyDescent="0.2">
      <c r="A213" s="112" t="s">
        <v>2346</v>
      </c>
      <c r="B213" s="107" t="s">
        <v>2347</v>
      </c>
      <c r="C213" s="113" t="s">
        <v>2346</v>
      </c>
      <c r="D213" s="297"/>
      <c r="E213" s="297"/>
      <c r="F213" s="114" t="str">
        <f t="shared" si="1"/>
        <v>-</v>
      </c>
      <c r="G213" s="108"/>
      <c r="H213" s="108"/>
      <c r="I213" s="108"/>
      <c r="J213" s="108"/>
      <c r="K213" s="108"/>
      <c r="L213" s="108"/>
      <c r="M213" s="108"/>
      <c r="N213" s="108"/>
      <c r="O213" s="108"/>
      <c r="P213" s="108"/>
      <c r="Q213" s="108"/>
      <c r="R213" s="108"/>
      <c r="S213" s="108"/>
      <c r="T213" s="108"/>
      <c r="U213" s="108"/>
      <c r="V213" s="108"/>
      <c r="W213" s="108"/>
      <c r="X213" s="108"/>
    </row>
    <row r="214" spans="1:24" ht="24" x14ac:dyDescent="0.2">
      <c r="A214" s="112" t="s">
        <v>2348</v>
      </c>
      <c r="B214" s="107" t="s">
        <v>2349</v>
      </c>
      <c r="C214" s="113" t="s">
        <v>2348</v>
      </c>
      <c r="D214" s="297"/>
      <c r="E214" s="297"/>
      <c r="F214" s="114" t="str">
        <f t="shared" si="1"/>
        <v>-</v>
      </c>
      <c r="G214" s="108"/>
      <c r="H214" s="108"/>
      <c r="I214" s="108"/>
      <c r="J214" s="108"/>
      <c r="K214" s="108"/>
      <c r="L214" s="108"/>
      <c r="M214" s="108"/>
      <c r="N214" s="108"/>
      <c r="O214" s="108"/>
      <c r="P214" s="108"/>
      <c r="Q214" s="108"/>
      <c r="R214" s="108"/>
      <c r="S214" s="108"/>
      <c r="T214" s="108"/>
      <c r="U214" s="108"/>
      <c r="V214" s="108"/>
      <c r="W214" s="108"/>
      <c r="X214" s="108"/>
    </row>
    <row r="215" spans="1:24" ht="12.75" customHeight="1" x14ac:dyDescent="0.2">
      <c r="A215" s="112" t="s">
        <v>2350</v>
      </c>
      <c r="B215" s="107" t="s">
        <v>2351</v>
      </c>
      <c r="C215" s="113" t="s">
        <v>2350</v>
      </c>
      <c r="D215" s="297"/>
      <c r="E215" s="297"/>
      <c r="F215" s="114" t="str">
        <f t="shared" si="1"/>
        <v>-</v>
      </c>
      <c r="G215" s="108"/>
      <c r="H215" s="108"/>
      <c r="I215" s="108"/>
      <c r="J215" s="108"/>
      <c r="K215" s="108"/>
      <c r="L215" s="108"/>
      <c r="M215" s="108"/>
      <c r="N215" s="108"/>
      <c r="O215" s="108"/>
      <c r="P215" s="108"/>
      <c r="Q215" s="108"/>
      <c r="R215" s="108"/>
      <c r="S215" s="108"/>
      <c r="T215" s="108"/>
      <c r="U215" s="108"/>
      <c r="V215" s="108"/>
      <c r="W215" s="108"/>
      <c r="X215" s="108"/>
    </row>
    <row r="216" spans="1:24" ht="12.75" customHeight="1" x14ac:dyDescent="0.2">
      <c r="A216" s="112" t="s">
        <v>2352</v>
      </c>
      <c r="B216" s="107" t="s">
        <v>2353</v>
      </c>
      <c r="C216" s="113" t="s">
        <v>2352</v>
      </c>
      <c r="D216" s="297"/>
      <c r="E216" s="297"/>
      <c r="F216" s="114" t="str">
        <f t="shared" si="1"/>
        <v>-</v>
      </c>
      <c r="G216" s="108"/>
      <c r="H216" s="108"/>
      <c r="I216" s="108"/>
      <c r="J216" s="108"/>
      <c r="K216" s="108"/>
      <c r="L216" s="108"/>
      <c r="M216" s="108"/>
      <c r="N216" s="108"/>
      <c r="O216" s="108"/>
      <c r="P216" s="108"/>
      <c r="Q216" s="108"/>
      <c r="R216" s="108"/>
      <c r="S216" s="108"/>
      <c r="T216" s="108"/>
      <c r="U216" s="108"/>
      <c r="V216" s="108"/>
      <c r="W216" s="108"/>
      <c r="X216" s="108"/>
    </row>
    <row r="217" spans="1:24" ht="12.75" customHeight="1" x14ac:dyDescent="0.2">
      <c r="A217" s="112" t="s">
        <v>2354</v>
      </c>
      <c r="B217" s="107" t="s">
        <v>2355</v>
      </c>
      <c r="C217" s="113" t="s">
        <v>2354</v>
      </c>
      <c r="D217" s="297"/>
      <c r="E217" s="297"/>
      <c r="F217" s="114" t="str">
        <f t="shared" si="1"/>
        <v>-</v>
      </c>
      <c r="G217" s="108"/>
      <c r="H217" s="108"/>
      <c r="I217" s="108"/>
      <c r="J217" s="108"/>
      <c r="K217" s="108"/>
      <c r="L217" s="108"/>
      <c r="M217" s="108"/>
      <c r="N217" s="108"/>
      <c r="O217" s="108"/>
      <c r="P217" s="108"/>
      <c r="Q217" s="108"/>
      <c r="R217" s="108"/>
      <c r="S217" s="108"/>
      <c r="T217" s="108"/>
      <c r="U217" s="108"/>
      <c r="V217" s="108"/>
      <c r="W217" s="108"/>
      <c r="X217" s="108"/>
    </row>
    <row r="218" spans="1:24" ht="12.75" customHeight="1" x14ac:dyDescent="0.2">
      <c r="A218" s="112" t="s">
        <v>2356</v>
      </c>
      <c r="B218" s="107" t="s">
        <v>2357</v>
      </c>
      <c r="C218" s="113" t="s">
        <v>2356</v>
      </c>
      <c r="D218" s="297"/>
      <c r="E218" s="297"/>
      <c r="F218" s="114" t="str">
        <f t="shared" si="1"/>
        <v>-</v>
      </c>
      <c r="G218" s="108"/>
      <c r="H218" s="108"/>
      <c r="I218" s="108"/>
      <c r="J218" s="108"/>
      <c r="K218" s="108"/>
      <c r="L218" s="108"/>
      <c r="M218" s="108"/>
      <c r="N218" s="108"/>
      <c r="O218" s="108"/>
      <c r="P218" s="108"/>
      <c r="Q218" s="108"/>
      <c r="R218" s="108"/>
      <c r="S218" s="108"/>
      <c r="T218" s="108"/>
      <c r="U218" s="108"/>
      <c r="V218" s="108"/>
      <c r="W218" s="108"/>
      <c r="X218" s="108"/>
    </row>
    <row r="219" spans="1:24" ht="12.75" customHeight="1" x14ac:dyDescent="0.2">
      <c r="A219" s="112" t="s">
        <v>2358</v>
      </c>
      <c r="B219" s="107" t="s">
        <v>2359</v>
      </c>
      <c r="C219" s="113" t="s">
        <v>2358</v>
      </c>
      <c r="D219" s="297"/>
      <c r="E219" s="297"/>
      <c r="F219" s="114" t="str">
        <f t="shared" si="1"/>
        <v>-</v>
      </c>
      <c r="G219" s="108"/>
      <c r="H219" s="108"/>
      <c r="I219" s="108"/>
      <c r="J219" s="108"/>
      <c r="K219" s="108"/>
      <c r="L219" s="108"/>
      <c r="M219" s="108"/>
      <c r="N219" s="108"/>
      <c r="O219" s="108"/>
      <c r="P219" s="108"/>
      <c r="Q219" s="108"/>
      <c r="R219" s="108"/>
      <c r="S219" s="108"/>
      <c r="T219" s="108"/>
      <c r="U219" s="108"/>
      <c r="V219" s="108"/>
      <c r="W219" s="108"/>
      <c r="X219" s="108"/>
    </row>
    <row r="220" spans="1:24" ht="12.75" customHeight="1" x14ac:dyDescent="0.2">
      <c r="A220" s="112" t="s">
        <v>2360</v>
      </c>
      <c r="B220" s="107" t="s">
        <v>2361</v>
      </c>
      <c r="C220" s="113" t="s">
        <v>2360</v>
      </c>
      <c r="D220" s="297"/>
      <c r="E220" s="297"/>
      <c r="F220" s="114" t="str">
        <f t="shared" si="1"/>
        <v>-</v>
      </c>
      <c r="G220" s="108"/>
      <c r="H220" s="108"/>
      <c r="I220" s="108"/>
      <c r="J220" s="108"/>
      <c r="K220" s="108"/>
      <c r="L220" s="108"/>
      <c r="M220" s="108"/>
      <c r="N220" s="108"/>
      <c r="O220" s="108"/>
      <c r="P220" s="108"/>
      <c r="Q220" s="108"/>
      <c r="R220" s="108"/>
      <c r="S220" s="108"/>
      <c r="T220" s="108"/>
      <c r="U220" s="108"/>
      <c r="V220" s="108"/>
      <c r="W220" s="108"/>
      <c r="X220" s="108"/>
    </row>
    <row r="221" spans="1:24" ht="12.75" customHeight="1" x14ac:dyDescent="0.2">
      <c r="A221" s="112" t="s">
        <v>2362</v>
      </c>
      <c r="B221" s="107" t="s">
        <v>2363</v>
      </c>
      <c r="C221" s="113" t="s">
        <v>2362</v>
      </c>
      <c r="D221" s="297"/>
      <c r="E221" s="297"/>
      <c r="F221" s="114" t="str">
        <f t="shared" si="1"/>
        <v>-</v>
      </c>
      <c r="G221" s="108"/>
      <c r="H221" s="108"/>
      <c r="I221" s="108"/>
      <c r="J221" s="108"/>
      <c r="K221" s="108"/>
      <c r="L221" s="108"/>
      <c r="M221" s="108"/>
      <c r="N221" s="108"/>
      <c r="O221" s="108"/>
      <c r="P221" s="108"/>
      <c r="Q221" s="108"/>
      <c r="R221" s="108"/>
      <c r="S221" s="108"/>
      <c r="T221" s="108"/>
      <c r="U221" s="108"/>
      <c r="V221" s="108"/>
      <c r="W221" s="108"/>
      <c r="X221" s="108"/>
    </row>
    <row r="222" spans="1:24" ht="24" x14ac:dyDescent="0.2">
      <c r="A222" s="112" t="s">
        <v>2364</v>
      </c>
      <c r="B222" s="107" t="s">
        <v>2365</v>
      </c>
      <c r="C222" s="113" t="s">
        <v>2364</v>
      </c>
      <c r="D222" s="297"/>
      <c r="E222" s="297"/>
      <c r="F222" s="114" t="str">
        <f t="shared" si="1"/>
        <v>-</v>
      </c>
      <c r="G222" s="108"/>
      <c r="H222" s="108"/>
      <c r="I222" s="108"/>
      <c r="J222" s="108"/>
      <c r="K222" s="108"/>
      <c r="L222" s="108"/>
      <c r="M222" s="108"/>
      <c r="N222" s="108"/>
      <c r="O222" s="108"/>
      <c r="P222" s="108"/>
      <c r="Q222" s="108"/>
      <c r="R222" s="108"/>
      <c r="S222" s="108"/>
      <c r="T222" s="108"/>
      <c r="U222" s="108"/>
      <c r="V222" s="108"/>
      <c r="W222" s="108"/>
      <c r="X222" s="108"/>
    </row>
    <row r="223" spans="1:24" ht="24" x14ac:dyDescent="0.2">
      <c r="A223" s="112" t="s">
        <v>2366</v>
      </c>
      <c r="B223" s="281" t="s">
        <v>2367</v>
      </c>
      <c r="C223" s="113" t="s">
        <v>2366</v>
      </c>
      <c r="D223" s="297"/>
      <c r="E223" s="297"/>
      <c r="F223" s="114" t="str">
        <f t="shared" si="1"/>
        <v>-</v>
      </c>
      <c r="G223" s="108"/>
      <c r="H223" s="108"/>
      <c r="I223" s="108"/>
      <c r="J223" s="108"/>
      <c r="K223" s="108"/>
      <c r="L223" s="108"/>
      <c r="M223" s="108"/>
      <c r="N223" s="108"/>
      <c r="O223" s="108"/>
      <c r="P223" s="108"/>
      <c r="Q223" s="108"/>
      <c r="R223" s="108"/>
      <c r="S223" s="108"/>
      <c r="T223" s="108"/>
      <c r="U223" s="108"/>
      <c r="V223" s="108"/>
      <c r="W223" s="108"/>
      <c r="X223" s="108"/>
    </row>
    <row r="224" spans="1:24" ht="24" x14ac:dyDescent="0.2">
      <c r="A224" s="112"/>
      <c r="B224" s="107" t="s">
        <v>2368</v>
      </c>
      <c r="C224" s="113" t="s">
        <v>2369</v>
      </c>
      <c r="D224" s="127">
        <f t="shared" ref="D224:E224" si="40">SUM(D225:D233)</f>
        <v>0</v>
      </c>
      <c r="E224" s="127">
        <f t="shared" si="40"/>
        <v>0</v>
      </c>
      <c r="F224" s="114" t="str">
        <f t="shared" si="1"/>
        <v>-</v>
      </c>
      <c r="G224" s="108"/>
      <c r="H224" s="108"/>
      <c r="I224" s="108"/>
      <c r="J224" s="108"/>
      <c r="K224" s="108"/>
      <c r="L224" s="108"/>
      <c r="M224" s="108"/>
      <c r="N224" s="108"/>
      <c r="O224" s="108"/>
      <c r="P224" s="108"/>
      <c r="Q224" s="108"/>
      <c r="R224" s="108"/>
      <c r="S224" s="108"/>
      <c r="T224" s="108"/>
      <c r="U224" s="108"/>
      <c r="V224" s="108"/>
      <c r="W224" s="108"/>
      <c r="X224" s="108"/>
    </row>
    <row r="225" spans="1:24" ht="12.75" customHeight="1" x14ac:dyDescent="0.2">
      <c r="A225" s="112" t="s">
        <v>2370</v>
      </c>
      <c r="B225" s="107" t="s">
        <v>2371</v>
      </c>
      <c r="C225" s="113" t="s">
        <v>2370</v>
      </c>
      <c r="D225" s="297"/>
      <c r="E225" s="297"/>
      <c r="F225" s="114" t="str">
        <f t="shared" si="1"/>
        <v>-</v>
      </c>
      <c r="G225" s="108"/>
      <c r="H225" s="108"/>
      <c r="I225" s="108"/>
      <c r="J225" s="108"/>
      <c r="K225" s="108"/>
      <c r="L225" s="108"/>
      <c r="M225" s="108"/>
      <c r="N225" s="108"/>
      <c r="O225" s="108"/>
      <c r="P225" s="108"/>
      <c r="Q225" s="108"/>
      <c r="R225" s="108"/>
      <c r="S225" s="108"/>
      <c r="T225" s="108"/>
      <c r="U225" s="108"/>
      <c r="V225" s="108"/>
      <c r="W225" s="108"/>
      <c r="X225" s="108"/>
    </row>
    <row r="226" spans="1:24" ht="12.75" customHeight="1" x14ac:dyDescent="0.2">
      <c r="A226" s="112" t="s">
        <v>2372</v>
      </c>
      <c r="B226" s="107" t="s">
        <v>2373</v>
      </c>
      <c r="C226" s="113" t="s">
        <v>2372</v>
      </c>
      <c r="D226" s="297"/>
      <c r="E226" s="297"/>
      <c r="F226" s="114" t="str">
        <f t="shared" si="1"/>
        <v>-</v>
      </c>
      <c r="G226" s="108"/>
      <c r="H226" s="108"/>
      <c r="I226" s="108"/>
      <c r="J226" s="108"/>
      <c r="K226" s="108"/>
      <c r="L226" s="108"/>
      <c r="M226" s="108"/>
      <c r="N226" s="108"/>
      <c r="O226" s="108"/>
      <c r="P226" s="108"/>
      <c r="Q226" s="108"/>
      <c r="R226" s="108"/>
      <c r="S226" s="108"/>
      <c r="T226" s="108"/>
      <c r="U226" s="108"/>
      <c r="V226" s="108"/>
      <c r="W226" s="108"/>
      <c r="X226" s="108"/>
    </row>
    <row r="227" spans="1:24" ht="12.75" customHeight="1" x14ac:dyDescent="0.2">
      <c r="A227" s="112">
        <v>2615</v>
      </c>
      <c r="B227" s="107" t="s">
        <v>2374</v>
      </c>
      <c r="C227" s="113" t="s">
        <v>2375</v>
      </c>
      <c r="D227" s="297"/>
      <c r="E227" s="297"/>
      <c r="F227" s="114" t="str">
        <f t="shared" si="1"/>
        <v>-</v>
      </c>
      <c r="G227" s="108"/>
      <c r="H227" s="108"/>
      <c r="I227" s="108"/>
      <c r="J227" s="108"/>
      <c r="K227" s="108"/>
      <c r="L227" s="108"/>
      <c r="M227" s="108"/>
      <c r="N227" s="108"/>
      <c r="O227" s="108"/>
      <c r="P227" s="108"/>
      <c r="Q227" s="108"/>
      <c r="R227" s="108"/>
      <c r="S227" s="108"/>
      <c r="T227" s="108"/>
      <c r="U227" s="108"/>
      <c r="V227" s="108"/>
      <c r="W227" s="108"/>
      <c r="X227" s="108"/>
    </row>
    <row r="228" spans="1:24" ht="12.75" customHeight="1" x14ac:dyDescent="0.2">
      <c r="A228" s="112">
        <v>2616</v>
      </c>
      <c r="B228" s="107" t="s">
        <v>2376</v>
      </c>
      <c r="C228" s="113" t="s">
        <v>2377</v>
      </c>
      <c r="D228" s="297"/>
      <c r="E228" s="297"/>
      <c r="F228" s="114" t="str">
        <f t="shared" si="1"/>
        <v>-</v>
      </c>
      <c r="G228" s="108"/>
      <c r="H228" s="108"/>
      <c r="I228" s="108"/>
      <c r="J228" s="108"/>
      <c r="K228" s="108"/>
      <c r="L228" s="108"/>
      <c r="M228" s="108"/>
      <c r="N228" s="108"/>
      <c r="O228" s="108"/>
      <c r="P228" s="108"/>
      <c r="Q228" s="108"/>
      <c r="R228" s="108"/>
      <c r="S228" s="108"/>
      <c r="T228" s="108"/>
      <c r="U228" s="108"/>
      <c r="V228" s="108"/>
      <c r="W228" s="108"/>
      <c r="X228" s="108"/>
    </row>
    <row r="229" spans="1:24" ht="12.75" customHeight="1" x14ac:dyDescent="0.2">
      <c r="A229" s="112">
        <v>2646</v>
      </c>
      <c r="B229" s="107" t="s">
        <v>2378</v>
      </c>
      <c r="C229" s="113" t="s">
        <v>2379</v>
      </c>
      <c r="D229" s="297"/>
      <c r="E229" s="297"/>
      <c r="F229" s="114" t="str">
        <f t="shared" si="1"/>
        <v>-</v>
      </c>
      <c r="G229" s="108"/>
      <c r="H229" s="108"/>
      <c r="I229" s="108"/>
      <c r="J229" s="108"/>
      <c r="K229" s="108"/>
      <c r="L229" s="108"/>
      <c r="M229" s="108"/>
      <c r="N229" s="108"/>
      <c r="O229" s="108"/>
      <c r="P229" s="108"/>
      <c r="Q229" s="108"/>
      <c r="R229" s="108"/>
      <c r="S229" s="108"/>
      <c r="T229" s="108"/>
      <c r="U229" s="108"/>
      <c r="V229" s="108"/>
      <c r="W229" s="108"/>
      <c r="X229" s="108"/>
    </row>
    <row r="230" spans="1:24" ht="12.75" customHeight="1" x14ac:dyDescent="0.2">
      <c r="A230" s="112">
        <v>2647</v>
      </c>
      <c r="B230" s="107" t="s">
        <v>2380</v>
      </c>
      <c r="C230" s="113" t="s">
        <v>2381</v>
      </c>
      <c r="D230" s="297"/>
      <c r="E230" s="297"/>
      <c r="F230" s="114" t="str">
        <f t="shared" si="1"/>
        <v>-</v>
      </c>
      <c r="G230" s="108"/>
      <c r="H230" s="108"/>
      <c r="I230" s="108"/>
      <c r="J230" s="108"/>
      <c r="K230" s="108"/>
      <c r="L230" s="108"/>
      <c r="M230" s="108"/>
      <c r="N230" s="108"/>
      <c r="O230" s="108"/>
      <c r="P230" s="108"/>
      <c r="Q230" s="108"/>
      <c r="R230" s="108"/>
      <c r="S230" s="108"/>
      <c r="T230" s="108"/>
      <c r="U230" s="108"/>
      <c r="V230" s="108"/>
      <c r="W230" s="108"/>
      <c r="X230" s="108"/>
    </row>
    <row r="231" spans="1:24" ht="12.75" customHeight="1" x14ac:dyDescent="0.2">
      <c r="A231" s="112">
        <v>2648</v>
      </c>
      <c r="B231" s="107" t="s">
        <v>2382</v>
      </c>
      <c r="C231" s="113" t="s">
        <v>2383</v>
      </c>
      <c r="D231" s="297"/>
      <c r="E231" s="297"/>
      <c r="F231" s="114" t="str">
        <f t="shared" si="1"/>
        <v>-</v>
      </c>
      <c r="G231" s="108"/>
      <c r="H231" s="108"/>
      <c r="I231" s="108"/>
      <c r="J231" s="108"/>
      <c r="K231" s="108"/>
      <c r="L231" s="108"/>
      <c r="M231" s="108"/>
      <c r="N231" s="108"/>
      <c r="O231" s="108"/>
      <c r="P231" s="108"/>
      <c r="Q231" s="108"/>
      <c r="R231" s="108"/>
      <c r="S231" s="108"/>
      <c r="T231" s="108"/>
      <c r="U231" s="108"/>
      <c r="V231" s="108"/>
      <c r="W231" s="108"/>
      <c r="X231" s="108"/>
    </row>
    <row r="232" spans="1:24" ht="12.75" customHeight="1" x14ac:dyDescent="0.2">
      <c r="A232" s="112">
        <v>2655</v>
      </c>
      <c r="B232" s="107" t="s">
        <v>2384</v>
      </c>
      <c r="C232" s="113" t="s">
        <v>2385</v>
      </c>
      <c r="D232" s="297"/>
      <c r="E232" s="297"/>
      <c r="F232" s="114" t="str">
        <f t="shared" si="1"/>
        <v>-</v>
      </c>
      <c r="G232" s="108"/>
      <c r="H232" s="108"/>
      <c r="I232" s="108"/>
      <c r="J232" s="108"/>
      <c r="K232" s="108"/>
      <c r="L232" s="108"/>
      <c r="M232" s="108"/>
      <c r="N232" s="108"/>
      <c r="O232" s="108"/>
      <c r="P232" s="108"/>
      <c r="Q232" s="108"/>
      <c r="R232" s="108"/>
      <c r="S232" s="108"/>
      <c r="T232" s="108"/>
      <c r="U232" s="108"/>
      <c r="V232" s="108"/>
      <c r="W232" s="108"/>
      <c r="X232" s="108"/>
    </row>
    <row r="233" spans="1:24" ht="12.75" customHeight="1" x14ac:dyDescent="0.2">
      <c r="A233" s="112">
        <v>2656</v>
      </c>
      <c r="B233" s="107" t="s">
        <v>2386</v>
      </c>
      <c r="C233" s="113" t="s">
        <v>2387</v>
      </c>
      <c r="D233" s="297"/>
      <c r="E233" s="297"/>
      <c r="F233" s="114" t="str">
        <f t="shared" si="1"/>
        <v>-</v>
      </c>
      <c r="G233" s="108"/>
      <c r="H233" s="108"/>
      <c r="I233" s="108"/>
      <c r="J233" s="108"/>
      <c r="K233" s="108"/>
      <c r="L233" s="108"/>
      <c r="M233" s="108"/>
      <c r="N233" s="108"/>
      <c r="O233" s="108"/>
      <c r="P233" s="108"/>
      <c r="Q233" s="108"/>
      <c r="R233" s="108"/>
      <c r="S233" s="108"/>
      <c r="T233" s="108"/>
      <c r="U233" s="108"/>
      <c r="V233" s="108"/>
      <c r="W233" s="108"/>
      <c r="X233" s="108"/>
    </row>
    <row r="234" spans="1:24" ht="12.75" customHeight="1" x14ac:dyDescent="0.2">
      <c r="A234" s="112" t="s">
        <v>2388</v>
      </c>
      <c r="B234" s="107" t="s">
        <v>2389</v>
      </c>
      <c r="C234" s="113" t="s">
        <v>2388</v>
      </c>
      <c r="D234" s="127">
        <f t="shared" ref="D234:E234" si="41">SUM(D235:D236)</f>
        <v>0</v>
      </c>
      <c r="E234" s="127">
        <f t="shared" si="41"/>
        <v>0</v>
      </c>
      <c r="F234" s="114" t="str">
        <f t="shared" si="1"/>
        <v>-</v>
      </c>
      <c r="G234" s="108"/>
      <c r="H234" s="108"/>
      <c r="I234" s="108"/>
      <c r="J234" s="108"/>
      <c r="K234" s="108"/>
      <c r="L234" s="108"/>
      <c r="M234" s="108"/>
      <c r="N234" s="108"/>
      <c r="O234" s="108"/>
      <c r="P234" s="108"/>
      <c r="Q234" s="108"/>
      <c r="R234" s="108"/>
      <c r="S234" s="108"/>
      <c r="T234" s="108"/>
      <c r="U234" s="108"/>
      <c r="V234" s="108"/>
      <c r="W234" s="108"/>
      <c r="X234" s="108"/>
    </row>
    <row r="235" spans="1:24" ht="12.75" customHeight="1" x14ac:dyDescent="0.2">
      <c r="A235" s="112" t="s">
        <v>2390</v>
      </c>
      <c r="B235" s="107" t="s">
        <v>2391</v>
      </c>
      <c r="C235" s="113" t="s">
        <v>2390</v>
      </c>
      <c r="D235" s="297"/>
      <c r="E235" s="297"/>
      <c r="F235" s="114" t="str">
        <f t="shared" si="1"/>
        <v>-</v>
      </c>
      <c r="G235" s="108"/>
      <c r="H235" s="108"/>
      <c r="I235" s="108"/>
      <c r="J235" s="108"/>
      <c r="K235" s="108"/>
      <c r="L235" s="108"/>
      <c r="M235" s="108"/>
      <c r="N235" s="108"/>
      <c r="O235" s="108"/>
      <c r="P235" s="108"/>
      <c r="Q235" s="108"/>
      <c r="R235" s="108"/>
      <c r="S235" s="108"/>
      <c r="T235" s="108"/>
      <c r="U235" s="108"/>
      <c r="V235" s="108"/>
      <c r="W235" s="108"/>
      <c r="X235" s="108"/>
    </row>
    <row r="236" spans="1:24" ht="12.75" customHeight="1" x14ac:dyDescent="0.2">
      <c r="A236" s="112" t="s">
        <v>2392</v>
      </c>
      <c r="B236" s="107" t="s">
        <v>2393</v>
      </c>
      <c r="C236" s="113" t="s">
        <v>2392</v>
      </c>
      <c r="D236" s="297"/>
      <c r="E236" s="297"/>
      <c r="F236" s="114" t="str">
        <f t="shared" si="1"/>
        <v>-</v>
      </c>
      <c r="G236" s="108"/>
      <c r="H236" s="108"/>
      <c r="I236" s="108"/>
      <c r="J236" s="108"/>
      <c r="K236" s="108"/>
      <c r="L236" s="108"/>
      <c r="M236" s="108"/>
      <c r="N236" s="108"/>
      <c r="O236" s="108"/>
      <c r="P236" s="108"/>
      <c r="Q236" s="108"/>
      <c r="R236" s="108"/>
      <c r="S236" s="108"/>
      <c r="T236" s="108"/>
      <c r="U236" s="108"/>
      <c r="V236" s="108"/>
      <c r="W236" s="108"/>
      <c r="X236" s="108"/>
    </row>
    <row r="237" spans="1:24" ht="12.75" customHeight="1" x14ac:dyDescent="0.2">
      <c r="A237" s="112" t="s">
        <v>2394</v>
      </c>
      <c r="B237" s="106" t="s">
        <v>2395</v>
      </c>
      <c r="C237" s="117" t="s">
        <v>2394</v>
      </c>
      <c r="D237" s="128">
        <f t="shared" ref="D237:E237" si="42">+D238+D245-D254+SUM(D255:D257)</f>
        <v>0</v>
      </c>
      <c r="E237" s="128">
        <f t="shared" si="42"/>
        <v>0</v>
      </c>
      <c r="F237" s="114" t="str">
        <f t="shared" si="1"/>
        <v>-</v>
      </c>
      <c r="G237" s="108"/>
      <c r="H237" s="108"/>
      <c r="I237" s="108"/>
      <c r="J237" s="108"/>
      <c r="K237" s="108"/>
      <c r="L237" s="108"/>
      <c r="M237" s="108"/>
      <c r="N237" s="108"/>
      <c r="O237" s="108"/>
      <c r="P237" s="108"/>
      <c r="Q237" s="108"/>
      <c r="R237" s="108"/>
      <c r="S237" s="108"/>
      <c r="T237" s="108"/>
      <c r="U237" s="108"/>
      <c r="V237" s="108"/>
      <c r="W237" s="108"/>
      <c r="X237" s="108"/>
    </row>
    <row r="238" spans="1:24" ht="12.75" customHeight="1" x14ac:dyDescent="0.2">
      <c r="A238" s="112" t="s">
        <v>2396</v>
      </c>
      <c r="B238" s="107" t="s">
        <v>2397</v>
      </c>
      <c r="C238" s="113" t="s">
        <v>2396</v>
      </c>
      <c r="D238" s="127">
        <f t="shared" ref="D238:E238" si="43">D239-D242</f>
        <v>0</v>
      </c>
      <c r="E238" s="127">
        <f t="shared" si="43"/>
        <v>0</v>
      </c>
      <c r="F238" s="114" t="str">
        <f t="shared" si="1"/>
        <v>-</v>
      </c>
      <c r="G238" s="108"/>
      <c r="H238" s="108"/>
      <c r="I238" s="108"/>
      <c r="J238" s="108"/>
      <c r="K238" s="108"/>
      <c r="L238" s="108"/>
      <c r="M238" s="108"/>
      <c r="N238" s="108"/>
      <c r="O238" s="108"/>
      <c r="P238" s="108"/>
      <c r="Q238" s="108"/>
      <c r="R238" s="108"/>
      <c r="S238" s="108"/>
      <c r="T238" s="108"/>
      <c r="U238" s="108"/>
      <c r="V238" s="108"/>
      <c r="W238" s="108"/>
      <c r="X238" s="108"/>
    </row>
    <row r="239" spans="1:24" ht="12.75" customHeight="1" x14ac:dyDescent="0.2">
      <c r="A239" s="112" t="s">
        <v>2398</v>
      </c>
      <c r="B239" s="107" t="s">
        <v>2399</v>
      </c>
      <c r="C239" s="113" t="s">
        <v>2398</v>
      </c>
      <c r="D239" s="127">
        <f t="shared" ref="D239:E239" si="44">SUM(D240:D241)</f>
        <v>0</v>
      </c>
      <c r="E239" s="127">
        <f t="shared" si="44"/>
        <v>0</v>
      </c>
      <c r="F239" s="114" t="str">
        <f t="shared" si="1"/>
        <v>-</v>
      </c>
      <c r="G239" s="108"/>
      <c r="H239" s="108"/>
      <c r="I239" s="108"/>
      <c r="J239" s="108"/>
      <c r="K239" s="108"/>
      <c r="L239" s="108"/>
      <c r="M239" s="108"/>
      <c r="N239" s="108"/>
      <c r="O239" s="108"/>
      <c r="P239" s="108"/>
      <c r="Q239" s="108"/>
      <c r="R239" s="108"/>
      <c r="S239" s="108"/>
      <c r="T239" s="108"/>
      <c r="U239" s="108"/>
      <c r="V239" s="108"/>
      <c r="W239" s="108"/>
      <c r="X239" s="108"/>
    </row>
    <row r="240" spans="1:24" ht="12.75" customHeight="1" x14ac:dyDescent="0.2">
      <c r="A240" s="112" t="s">
        <v>2400</v>
      </c>
      <c r="B240" s="107" t="s">
        <v>2401</v>
      </c>
      <c r="C240" s="113" t="s">
        <v>2400</v>
      </c>
      <c r="D240" s="297"/>
      <c r="E240" s="297"/>
      <c r="F240" s="114" t="str">
        <f t="shared" si="1"/>
        <v>-</v>
      </c>
      <c r="G240" s="108"/>
      <c r="H240" s="108"/>
      <c r="I240" s="108"/>
      <c r="J240" s="108"/>
      <c r="K240" s="108"/>
      <c r="L240" s="108"/>
      <c r="M240" s="108"/>
      <c r="N240" s="108"/>
      <c r="O240" s="108"/>
      <c r="P240" s="108"/>
      <c r="Q240" s="108"/>
      <c r="R240" s="108"/>
      <c r="S240" s="108"/>
      <c r="T240" s="108"/>
      <c r="U240" s="108"/>
      <c r="V240" s="108"/>
      <c r="W240" s="108"/>
      <c r="X240" s="108"/>
    </row>
    <row r="241" spans="1:24" ht="12.75" customHeight="1" x14ac:dyDescent="0.2">
      <c r="A241" s="112" t="s">
        <v>2402</v>
      </c>
      <c r="B241" s="107" t="s">
        <v>2403</v>
      </c>
      <c r="C241" s="113" t="s">
        <v>2402</v>
      </c>
      <c r="D241" s="297"/>
      <c r="E241" s="297"/>
      <c r="F241" s="114" t="str">
        <f t="shared" si="1"/>
        <v>-</v>
      </c>
      <c r="G241" s="108"/>
      <c r="H241" s="108"/>
      <c r="I241" s="108"/>
      <c r="J241" s="108"/>
      <c r="K241" s="108"/>
      <c r="L241" s="108"/>
      <c r="M241" s="108"/>
      <c r="N241" s="108"/>
      <c r="O241" s="108"/>
      <c r="P241" s="108"/>
      <c r="Q241" s="108"/>
      <c r="R241" s="108"/>
      <c r="S241" s="108"/>
      <c r="T241" s="108"/>
      <c r="U241" s="108"/>
      <c r="V241" s="108"/>
      <c r="W241" s="108"/>
      <c r="X241" s="108"/>
    </row>
    <row r="242" spans="1:24" ht="12.75" customHeight="1" x14ac:dyDescent="0.2">
      <c r="A242" s="112" t="s">
        <v>2404</v>
      </c>
      <c r="B242" s="107" t="s">
        <v>2405</v>
      </c>
      <c r="C242" s="113" t="s">
        <v>2404</v>
      </c>
      <c r="D242" s="127">
        <f t="shared" ref="D242:E242" si="45">SUM(D243:D244)</f>
        <v>0</v>
      </c>
      <c r="E242" s="127">
        <f t="shared" si="45"/>
        <v>0</v>
      </c>
      <c r="F242" s="114" t="str">
        <f t="shared" si="1"/>
        <v>-</v>
      </c>
      <c r="G242" s="108"/>
      <c r="H242" s="108"/>
      <c r="I242" s="108"/>
      <c r="J242" s="108"/>
      <c r="K242" s="108"/>
      <c r="L242" s="108"/>
      <c r="M242" s="108"/>
      <c r="N242" s="108"/>
      <c r="O242" s="108"/>
      <c r="P242" s="108"/>
      <c r="Q242" s="108"/>
      <c r="R242" s="108"/>
      <c r="S242" s="108"/>
      <c r="T242" s="108"/>
      <c r="U242" s="108"/>
      <c r="V242" s="108"/>
      <c r="W242" s="108"/>
      <c r="X242" s="108"/>
    </row>
    <row r="243" spans="1:24" ht="12.75" customHeight="1" x14ac:dyDescent="0.2">
      <c r="A243" s="112" t="s">
        <v>2406</v>
      </c>
      <c r="B243" s="107" t="s">
        <v>2407</v>
      </c>
      <c r="C243" s="113" t="s">
        <v>2406</v>
      </c>
      <c r="D243" s="297"/>
      <c r="E243" s="297"/>
      <c r="F243" s="114" t="str">
        <f t="shared" si="1"/>
        <v>-</v>
      </c>
      <c r="G243" s="108"/>
      <c r="H243" s="108"/>
      <c r="I243" s="108"/>
      <c r="J243" s="108"/>
      <c r="K243" s="108"/>
      <c r="L243" s="108"/>
      <c r="M243" s="108"/>
      <c r="N243" s="108"/>
      <c r="O243" s="108"/>
      <c r="P243" s="108"/>
      <c r="Q243" s="108"/>
      <c r="R243" s="108"/>
      <c r="S243" s="108"/>
      <c r="T243" s="108"/>
      <c r="U243" s="108"/>
      <c r="V243" s="108"/>
      <c r="W243" s="108"/>
      <c r="X243" s="108"/>
    </row>
    <row r="244" spans="1:24" ht="12.75" customHeight="1" x14ac:dyDescent="0.2">
      <c r="A244" s="112" t="s">
        <v>2408</v>
      </c>
      <c r="B244" s="107" t="s">
        <v>2409</v>
      </c>
      <c r="C244" s="113" t="s">
        <v>2408</v>
      </c>
      <c r="D244" s="297"/>
      <c r="E244" s="297"/>
      <c r="F244" s="114" t="str">
        <f t="shared" si="1"/>
        <v>-</v>
      </c>
      <c r="G244" s="108"/>
      <c r="H244" s="108"/>
      <c r="I244" s="108"/>
      <c r="J244" s="108"/>
      <c r="K244" s="108"/>
      <c r="L244" s="108"/>
      <c r="M244" s="108"/>
      <c r="N244" s="108"/>
      <c r="O244" s="108"/>
      <c r="P244" s="108"/>
      <c r="Q244" s="108"/>
      <c r="R244" s="108"/>
      <c r="S244" s="108"/>
      <c r="T244" s="108"/>
      <c r="U244" s="108"/>
      <c r="V244" s="108"/>
      <c r="W244" s="108"/>
      <c r="X244" s="108"/>
    </row>
    <row r="245" spans="1:24" ht="12.75" customHeight="1" x14ac:dyDescent="0.2">
      <c r="A245" s="112" t="s">
        <v>2410</v>
      </c>
      <c r="B245" s="107" t="s">
        <v>2411</v>
      </c>
      <c r="C245" s="113" t="s">
        <v>2410</v>
      </c>
      <c r="D245" s="127">
        <f t="shared" ref="D245:E245" si="46">D246-D250</f>
        <v>0</v>
      </c>
      <c r="E245" s="127">
        <f t="shared" si="46"/>
        <v>0</v>
      </c>
      <c r="F245" s="114" t="str">
        <f t="shared" si="1"/>
        <v>-</v>
      </c>
      <c r="G245" s="108"/>
      <c r="H245" s="108"/>
      <c r="I245" s="108"/>
      <c r="J245" s="108"/>
      <c r="K245" s="108"/>
      <c r="L245" s="108"/>
      <c r="M245" s="108"/>
      <c r="N245" s="108"/>
      <c r="O245" s="108"/>
      <c r="P245" s="108"/>
      <c r="Q245" s="108"/>
      <c r="R245" s="108"/>
      <c r="S245" s="108"/>
      <c r="T245" s="108"/>
      <c r="U245" s="108"/>
      <c r="V245" s="108"/>
      <c r="W245" s="108"/>
      <c r="X245" s="108"/>
    </row>
    <row r="246" spans="1:24" ht="12.75" customHeight="1" x14ac:dyDescent="0.2">
      <c r="A246" s="112" t="s">
        <v>2412</v>
      </c>
      <c r="B246" s="107" t="s">
        <v>2413</v>
      </c>
      <c r="C246" s="113" t="s">
        <v>2412</v>
      </c>
      <c r="D246" s="127">
        <f t="shared" ref="D246:E246" si="47">SUM(D247:D249)</f>
        <v>0</v>
      </c>
      <c r="E246" s="127">
        <f t="shared" si="47"/>
        <v>0</v>
      </c>
      <c r="F246" s="114" t="str">
        <f t="shared" si="1"/>
        <v>-</v>
      </c>
      <c r="G246" s="108"/>
      <c r="H246" s="108"/>
      <c r="I246" s="108"/>
      <c r="J246" s="108"/>
      <c r="K246" s="108"/>
      <c r="L246" s="108"/>
      <c r="M246" s="108"/>
      <c r="N246" s="108"/>
      <c r="O246" s="108"/>
      <c r="P246" s="108"/>
      <c r="Q246" s="108"/>
      <c r="R246" s="108"/>
      <c r="S246" s="108"/>
      <c r="T246" s="108"/>
      <c r="U246" s="108"/>
      <c r="V246" s="108"/>
      <c r="W246" s="108"/>
      <c r="X246" s="108"/>
    </row>
    <row r="247" spans="1:24" ht="12.75" customHeight="1" x14ac:dyDescent="0.2">
      <c r="A247" s="112" t="s">
        <v>632</v>
      </c>
      <c r="B247" s="107" t="s">
        <v>2414</v>
      </c>
      <c r="C247" s="113" t="s">
        <v>632</v>
      </c>
      <c r="D247" s="297"/>
      <c r="E247" s="297"/>
      <c r="F247" s="114" t="str">
        <f t="shared" si="1"/>
        <v>-</v>
      </c>
      <c r="G247" s="108"/>
      <c r="H247" s="108"/>
      <c r="I247" s="108"/>
      <c r="J247" s="108"/>
      <c r="K247" s="108"/>
      <c r="L247" s="108"/>
      <c r="M247" s="108"/>
      <c r="N247" s="108"/>
      <c r="O247" s="108"/>
      <c r="P247" s="108"/>
      <c r="Q247" s="108"/>
      <c r="R247" s="108"/>
      <c r="S247" s="108"/>
      <c r="T247" s="108"/>
      <c r="U247" s="108"/>
      <c r="V247" s="108"/>
      <c r="W247" s="108"/>
      <c r="X247" s="108"/>
    </row>
    <row r="248" spans="1:24" ht="12.75" customHeight="1" x14ac:dyDescent="0.2">
      <c r="A248" s="112" t="s">
        <v>832</v>
      </c>
      <c r="B248" s="107" t="s">
        <v>2415</v>
      </c>
      <c r="C248" s="113" t="s">
        <v>832</v>
      </c>
      <c r="D248" s="297"/>
      <c r="E248" s="297"/>
      <c r="F248" s="114" t="str">
        <f t="shared" si="1"/>
        <v>-</v>
      </c>
      <c r="G248" s="108"/>
      <c r="H248" s="108"/>
      <c r="I248" s="108"/>
      <c r="J248" s="108"/>
      <c r="K248" s="108"/>
      <c r="L248" s="108"/>
      <c r="M248" s="108"/>
      <c r="N248" s="108"/>
      <c r="O248" s="108"/>
      <c r="P248" s="108"/>
      <c r="Q248" s="108"/>
      <c r="R248" s="108"/>
      <c r="S248" s="108"/>
      <c r="T248" s="108"/>
      <c r="U248" s="108"/>
      <c r="V248" s="108"/>
      <c r="W248" s="108"/>
      <c r="X248" s="108"/>
    </row>
    <row r="249" spans="1:24" ht="12.75" customHeight="1" x14ac:dyDescent="0.2">
      <c r="A249" s="112" t="s">
        <v>1280</v>
      </c>
      <c r="B249" s="107" t="s">
        <v>2416</v>
      </c>
      <c r="C249" s="113" t="s">
        <v>1280</v>
      </c>
      <c r="D249" s="297"/>
      <c r="E249" s="297"/>
      <c r="F249" s="114" t="str">
        <f t="shared" si="1"/>
        <v>-</v>
      </c>
      <c r="G249" s="108"/>
      <c r="H249" s="108"/>
      <c r="I249" s="108"/>
      <c r="J249" s="108"/>
      <c r="K249" s="108"/>
      <c r="L249" s="108"/>
      <c r="M249" s="108"/>
      <c r="N249" s="108"/>
      <c r="O249" s="108"/>
      <c r="P249" s="108"/>
      <c r="Q249" s="108"/>
      <c r="R249" s="108"/>
      <c r="S249" s="108"/>
      <c r="T249" s="108"/>
      <c r="U249" s="108"/>
      <c r="V249" s="108"/>
      <c r="W249" s="108"/>
      <c r="X249" s="108"/>
    </row>
    <row r="250" spans="1:24" ht="12.75" customHeight="1" x14ac:dyDescent="0.2">
      <c r="A250" s="112" t="s">
        <v>2417</v>
      </c>
      <c r="B250" s="107" t="s">
        <v>2418</v>
      </c>
      <c r="C250" s="113" t="s">
        <v>2417</v>
      </c>
      <c r="D250" s="127">
        <f t="shared" ref="D250:E250" si="48">SUM(D251:D253)</f>
        <v>0</v>
      </c>
      <c r="E250" s="127">
        <f t="shared" si="48"/>
        <v>0</v>
      </c>
      <c r="F250" s="114" t="str">
        <f t="shared" si="1"/>
        <v>-</v>
      </c>
      <c r="G250" s="108"/>
      <c r="H250" s="108"/>
      <c r="I250" s="108"/>
      <c r="J250" s="108"/>
      <c r="K250" s="108"/>
      <c r="L250" s="108"/>
      <c r="M250" s="108"/>
      <c r="N250" s="108"/>
      <c r="O250" s="108"/>
      <c r="P250" s="108"/>
      <c r="Q250" s="108"/>
      <c r="R250" s="108"/>
      <c r="S250" s="108"/>
      <c r="T250" s="108"/>
      <c r="U250" s="108"/>
      <c r="V250" s="108"/>
      <c r="W250" s="108"/>
      <c r="X250" s="108"/>
    </row>
    <row r="251" spans="1:24" ht="12.75" customHeight="1" x14ac:dyDescent="0.2">
      <c r="A251" s="112" t="s">
        <v>634</v>
      </c>
      <c r="B251" s="107" t="s">
        <v>2419</v>
      </c>
      <c r="C251" s="113" t="s">
        <v>634</v>
      </c>
      <c r="D251" s="297"/>
      <c r="E251" s="297"/>
      <c r="F251" s="114" t="str">
        <f t="shared" si="1"/>
        <v>-</v>
      </c>
      <c r="G251" s="108"/>
      <c r="H251" s="108"/>
      <c r="I251" s="108"/>
      <c r="J251" s="108"/>
      <c r="K251" s="108"/>
      <c r="L251" s="108"/>
      <c r="M251" s="108"/>
      <c r="N251" s="108"/>
      <c r="O251" s="108"/>
      <c r="P251" s="108"/>
      <c r="Q251" s="108"/>
      <c r="R251" s="108"/>
      <c r="S251" s="108"/>
      <c r="T251" s="108"/>
      <c r="U251" s="108"/>
      <c r="V251" s="108"/>
      <c r="W251" s="108"/>
      <c r="X251" s="108"/>
    </row>
    <row r="252" spans="1:24" ht="12.75" customHeight="1" x14ac:dyDescent="0.2">
      <c r="A252" s="112" t="s">
        <v>834</v>
      </c>
      <c r="B252" s="107" t="s">
        <v>2420</v>
      </c>
      <c r="C252" s="113" t="s">
        <v>834</v>
      </c>
      <c r="D252" s="297"/>
      <c r="E252" s="297"/>
      <c r="F252" s="114" t="str">
        <f t="shared" si="1"/>
        <v>-</v>
      </c>
      <c r="G252" s="108"/>
      <c r="H252" s="108"/>
      <c r="I252" s="108"/>
      <c r="J252" s="108"/>
      <c r="K252" s="108"/>
      <c r="L252" s="108"/>
      <c r="M252" s="108"/>
      <c r="N252" s="108"/>
      <c r="O252" s="108"/>
      <c r="P252" s="108"/>
      <c r="Q252" s="108"/>
      <c r="R252" s="108"/>
      <c r="S252" s="108"/>
      <c r="T252" s="108"/>
      <c r="U252" s="108"/>
      <c r="V252" s="108"/>
      <c r="W252" s="108"/>
      <c r="X252" s="108"/>
    </row>
    <row r="253" spans="1:24" ht="12.75" customHeight="1" x14ac:dyDescent="0.2">
      <c r="A253" s="112" t="s">
        <v>1282</v>
      </c>
      <c r="B253" s="107" t="s">
        <v>2421</v>
      </c>
      <c r="C253" s="113" t="s">
        <v>1282</v>
      </c>
      <c r="D253" s="297"/>
      <c r="E253" s="297"/>
      <c r="F253" s="114" t="str">
        <f t="shared" si="1"/>
        <v>-</v>
      </c>
      <c r="G253" s="108"/>
      <c r="H253" s="108"/>
      <c r="I253" s="108"/>
      <c r="J253" s="108"/>
      <c r="K253" s="108"/>
      <c r="L253" s="108"/>
      <c r="M253" s="108"/>
      <c r="N253" s="108"/>
      <c r="O253" s="108"/>
      <c r="P253" s="108"/>
      <c r="Q253" s="108"/>
      <c r="R253" s="108"/>
      <c r="S253" s="108"/>
      <c r="T253" s="108"/>
      <c r="U253" s="108"/>
      <c r="V253" s="108"/>
      <c r="W253" s="108"/>
      <c r="X253" s="108"/>
    </row>
    <row r="254" spans="1:24" ht="12.75" customHeight="1" x14ac:dyDescent="0.2">
      <c r="A254" s="116" t="s">
        <v>2422</v>
      </c>
      <c r="B254" s="106" t="s">
        <v>2423</v>
      </c>
      <c r="C254" s="117" t="s">
        <v>2422</v>
      </c>
      <c r="D254" s="297"/>
      <c r="E254" s="297"/>
      <c r="F254" s="114" t="str">
        <f t="shared" si="1"/>
        <v>-</v>
      </c>
      <c r="G254" s="108"/>
      <c r="H254" s="108"/>
      <c r="I254" s="108"/>
      <c r="J254" s="108"/>
      <c r="K254" s="108"/>
      <c r="L254" s="108"/>
      <c r="M254" s="108"/>
      <c r="N254" s="108"/>
      <c r="O254" s="108"/>
      <c r="P254" s="108"/>
      <c r="Q254" s="108"/>
      <c r="R254" s="108"/>
      <c r="S254" s="108"/>
      <c r="T254" s="108"/>
      <c r="U254" s="108"/>
      <c r="V254" s="108"/>
      <c r="W254" s="108"/>
      <c r="X254" s="108"/>
    </row>
    <row r="255" spans="1:24" ht="12.75" customHeight="1" x14ac:dyDescent="0.2">
      <c r="A255" s="112" t="s">
        <v>636</v>
      </c>
      <c r="B255" s="107" t="s">
        <v>2424</v>
      </c>
      <c r="C255" s="113" t="s">
        <v>636</v>
      </c>
      <c r="D255" s="297"/>
      <c r="E255" s="297"/>
      <c r="F255" s="114" t="str">
        <f t="shared" si="1"/>
        <v>-</v>
      </c>
      <c r="G255" s="108"/>
      <c r="H255" s="108"/>
      <c r="I255" s="108"/>
      <c r="J255" s="108"/>
      <c r="K255" s="108"/>
      <c r="L255" s="108"/>
      <c r="M255" s="108"/>
      <c r="N255" s="108"/>
      <c r="O255" s="108"/>
      <c r="P255" s="108"/>
      <c r="Q255" s="108"/>
      <c r="R255" s="108"/>
      <c r="S255" s="108"/>
      <c r="T255" s="108"/>
      <c r="U255" s="108"/>
      <c r="V255" s="108"/>
      <c r="W255" s="108"/>
      <c r="X255" s="108"/>
    </row>
    <row r="256" spans="1:24" ht="12.75" customHeight="1" x14ac:dyDescent="0.2">
      <c r="A256" s="112" t="s">
        <v>836</v>
      </c>
      <c r="B256" s="107" t="s">
        <v>2425</v>
      </c>
      <c r="C256" s="113" t="s">
        <v>836</v>
      </c>
      <c r="D256" s="297"/>
      <c r="E256" s="297"/>
      <c r="F256" s="114" t="str">
        <f t="shared" si="1"/>
        <v>-</v>
      </c>
      <c r="G256" s="108"/>
      <c r="H256" s="108"/>
      <c r="I256" s="108"/>
      <c r="J256" s="108"/>
      <c r="K256" s="108"/>
      <c r="L256" s="108"/>
      <c r="M256" s="108"/>
      <c r="N256" s="108"/>
      <c r="O256" s="108"/>
      <c r="P256" s="108"/>
      <c r="Q256" s="108"/>
      <c r="R256" s="108"/>
      <c r="S256" s="108"/>
      <c r="T256" s="108"/>
      <c r="U256" s="108"/>
      <c r="V256" s="108"/>
      <c r="W256" s="108"/>
      <c r="X256" s="108"/>
    </row>
    <row r="257" spans="1:24" ht="12.75" customHeight="1" x14ac:dyDescent="0.2">
      <c r="A257" s="112" t="s">
        <v>2426</v>
      </c>
      <c r="B257" s="107" t="s">
        <v>2427</v>
      </c>
      <c r="C257" s="113" t="s">
        <v>2426</v>
      </c>
      <c r="D257" s="297"/>
      <c r="E257" s="297"/>
      <c r="F257" s="114" t="str">
        <f t="shared" si="1"/>
        <v>-</v>
      </c>
      <c r="G257" s="108"/>
      <c r="H257" s="108"/>
      <c r="I257" s="108"/>
      <c r="J257" s="108"/>
      <c r="K257" s="108"/>
      <c r="L257" s="108"/>
      <c r="M257" s="108"/>
      <c r="N257" s="108"/>
      <c r="O257" s="108"/>
      <c r="P257" s="108"/>
      <c r="Q257" s="108"/>
      <c r="R257" s="108"/>
      <c r="S257" s="108"/>
      <c r="T257" s="108"/>
      <c r="U257" s="108"/>
      <c r="V257" s="108"/>
      <c r="W257" s="108"/>
      <c r="X257" s="108"/>
    </row>
    <row r="258" spans="1:24" ht="12.75" customHeight="1" x14ac:dyDescent="0.2">
      <c r="A258" s="112" t="s">
        <v>2428</v>
      </c>
      <c r="B258" s="106" t="s">
        <v>2429</v>
      </c>
      <c r="C258" s="113" t="s">
        <v>2428</v>
      </c>
      <c r="D258" s="127">
        <f t="shared" ref="D258:E258" si="49">+D259-D260</f>
        <v>0</v>
      </c>
      <c r="E258" s="127">
        <f t="shared" si="49"/>
        <v>0</v>
      </c>
      <c r="F258" s="114" t="str">
        <f t="shared" si="1"/>
        <v>-</v>
      </c>
      <c r="G258" s="108"/>
      <c r="H258" s="108"/>
      <c r="I258" s="108"/>
      <c r="J258" s="108"/>
      <c r="K258" s="108"/>
      <c r="L258" s="108"/>
      <c r="M258" s="108"/>
      <c r="N258" s="108"/>
      <c r="O258" s="108"/>
      <c r="P258" s="108"/>
      <c r="Q258" s="108"/>
      <c r="R258" s="108"/>
      <c r="S258" s="108"/>
      <c r="T258" s="108"/>
      <c r="U258" s="108"/>
      <c r="V258" s="108"/>
      <c r="W258" s="108"/>
      <c r="X258" s="108"/>
    </row>
    <row r="259" spans="1:24" ht="12.75" customHeight="1" x14ac:dyDescent="0.2">
      <c r="A259" s="112" t="s">
        <v>2430</v>
      </c>
      <c r="B259" s="107" t="s">
        <v>2431</v>
      </c>
      <c r="C259" s="113" t="s">
        <v>2430</v>
      </c>
      <c r="D259" s="127">
        <f t="shared" ref="D259:E259" si="50">D260</f>
        <v>0</v>
      </c>
      <c r="E259" s="127">
        <f t="shared" si="50"/>
        <v>0</v>
      </c>
      <c r="F259" s="114" t="str">
        <f t="shared" si="1"/>
        <v>-</v>
      </c>
      <c r="G259" s="108"/>
      <c r="H259" s="108"/>
      <c r="I259" s="108"/>
      <c r="J259" s="108"/>
      <c r="K259" s="108"/>
      <c r="L259" s="108"/>
      <c r="M259" s="108"/>
      <c r="N259" s="108"/>
      <c r="O259" s="108"/>
      <c r="P259" s="108"/>
      <c r="Q259" s="108"/>
      <c r="R259" s="108"/>
      <c r="S259" s="108"/>
      <c r="T259" s="108"/>
      <c r="U259" s="108"/>
      <c r="V259" s="108"/>
      <c r="W259" s="108"/>
      <c r="X259" s="108"/>
    </row>
    <row r="260" spans="1:24" ht="12.75" customHeight="1" x14ac:dyDescent="0.2">
      <c r="A260" s="118" t="s">
        <v>2432</v>
      </c>
      <c r="B260" s="119" t="s">
        <v>2433</v>
      </c>
      <c r="C260" s="113" t="s">
        <v>2432</v>
      </c>
      <c r="D260" s="298"/>
      <c r="E260" s="298"/>
      <c r="F260" s="120" t="str">
        <f t="shared" si="1"/>
        <v>-</v>
      </c>
      <c r="G260" s="108"/>
      <c r="H260" s="108"/>
      <c r="I260" s="108"/>
      <c r="J260" s="108"/>
      <c r="K260" s="108"/>
      <c r="L260" s="108"/>
      <c r="M260" s="108"/>
      <c r="N260" s="108"/>
      <c r="O260" s="108"/>
      <c r="P260" s="108"/>
      <c r="Q260" s="108"/>
      <c r="R260" s="108"/>
      <c r="S260" s="108"/>
      <c r="T260" s="108"/>
      <c r="U260" s="108"/>
      <c r="V260" s="108"/>
      <c r="W260" s="108"/>
      <c r="X260" s="108"/>
    </row>
    <row r="261" spans="1:24" ht="20.100000000000001" customHeight="1" x14ac:dyDescent="0.2">
      <c r="A261" s="377" t="s">
        <v>1301</v>
      </c>
      <c r="B261" s="372"/>
      <c r="C261" s="121"/>
      <c r="D261" s="122"/>
      <c r="E261" s="123"/>
      <c r="F261" s="124"/>
      <c r="G261" s="108"/>
      <c r="H261" s="108"/>
      <c r="I261" s="108"/>
      <c r="J261" s="108"/>
      <c r="K261" s="108"/>
      <c r="L261" s="108"/>
      <c r="M261" s="108"/>
      <c r="N261" s="108"/>
      <c r="O261" s="108"/>
      <c r="P261" s="108"/>
      <c r="Q261" s="108"/>
      <c r="R261" s="108"/>
      <c r="S261" s="108"/>
      <c r="T261" s="108"/>
      <c r="U261" s="108"/>
      <c r="V261" s="108"/>
      <c r="W261" s="108"/>
      <c r="X261" s="108"/>
    </row>
    <row r="262" spans="1:24" ht="12.75" customHeight="1" x14ac:dyDescent="0.2">
      <c r="A262" s="112" t="s">
        <v>2434</v>
      </c>
      <c r="B262" s="107" t="s">
        <v>2435</v>
      </c>
      <c r="C262" s="113" t="s">
        <v>2436</v>
      </c>
      <c r="D262" s="297"/>
      <c r="E262" s="297"/>
      <c r="F262" s="114" t="str">
        <f t="shared" ref="F262:F322" si="51">IF(D262&gt;0,IF(E262/D262&gt;=100,"&gt;&gt;100",E262/D262*100),"-")</f>
        <v>-</v>
      </c>
      <c r="G262" s="108"/>
      <c r="H262" s="108"/>
      <c r="I262" s="108"/>
      <c r="J262" s="108"/>
      <c r="K262" s="108"/>
      <c r="L262" s="108"/>
      <c r="M262" s="108"/>
      <c r="N262" s="108"/>
      <c r="O262" s="108"/>
      <c r="P262" s="108"/>
      <c r="Q262" s="108"/>
      <c r="R262" s="108"/>
      <c r="S262" s="108"/>
      <c r="T262" s="108"/>
      <c r="U262" s="108"/>
      <c r="V262" s="108"/>
      <c r="W262" s="108"/>
      <c r="X262" s="108"/>
    </row>
    <row r="263" spans="1:24" ht="12.75" customHeight="1" x14ac:dyDescent="0.2">
      <c r="A263" s="112" t="s">
        <v>2434</v>
      </c>
      <c r="B263" s="107" t="s">
        <v>2437</v>
      </c>
      <c r="C263" s="113" t="s">
        <v>2438</v>
      </c>
      <c r="D263" s="297"/>
      <c r="E263" s="297"/>
      <c r="F263" s="114" t="str">
        <f t="shared" si="51"/>
        <v>-</v>
      </c>
      <c r="G263" s="108"/>
      <c r="H263" s="108"/>
      <c r="I263" s="108"/>
      <c r="J263" s="108"/>
      <c r="K263" s="108"/>
      <c r="L263" s="108"/>
      <c r="M263" s="108"/>
      <c r="N263" s="108"/>
      <c r="O263" s="108"/>
      <c r="P263" s="108"/>
      <c r="Q263" s="108"/>
      <c r="R263" s="108"/>
      <c r="S263" s="108"/>
      <c r="T263" s="108"/>
      <c r="U263" s="108"/>
      <c r="V263" s="108"/>
      <c r="W263" s="108"/>
      <c r="X263" s="108"/>
    </row>
    <row r="264" spans="1:24" ht="12.75" customHeight="1" x14ac:dyDescent="0.2">
      <c r="A264" s="112" t="s">
        <v>2439</v>
      </c>
      <c r="B264" s="107" t="s">
        <v>2440</v>
      </c>
      <c r="C264" s="113" t="s">
        <v>2441</v>
      </c>
      <c r="D264" s="297"/>
      <c r="E264" s="297"/>
      <c r="F264" s="114" t="str">
        <f t="shared" si="51"/>
        <v>-</v>
      </c>
      <c r="G264" s="108"/>
      <c r="H264" s="108"/>
      <c r="I264" s="108"/>
      <c r="J264" s="108"/>
      <c r="K264" s="108"/>
      <c r="L264" s="108"/>
      <c r="M264" s="108"/>
      <c r="N264" s="108"/>
      <c r="O264" s="108"/>
      <c r="P264" s="108"/>
      <c r="Q264" s="108"/>
      <c r="R264" s="108"/>
      <c r="S264" s="108"/>
      <c r="T264" s="108"/>
      <c r="U264" s="108"/>
      <c r="V264" s="108"/>
      <c r="W264" s="108"/>
      <c r="X264" s="108"/>
    </row>
    <row r="265" spans="1:24" ht="12.75" customHeight="1" x14ac:dyDescent="0.2">
      <c r="A265" s="112" t="s">
        <v>2439</v>
      </c>
      <c r="B265" s="107" t="s">
        <v>2442</v>
      </c>
      <c r="C265" s="113" t="s">
        <v>2443</v>
      </c>
      <c r="D265" s="297"/>
      <c r="E265" s="297"/>
      <c r="F265" s="114" t="str">
        <f t="shared" si="51"/>
        <v>-</v>
      </c>
      <c r="G265" s="108"/>
      <c r="H265" s="108"/>
      <c r="I265" s="108"/>
      <c r="J265" s="108"/>
      <c r="K265" s="108"/>
      <c r="L265" s="108"/>
      <c r="M265" s="108"/>
      <c r="N265" s="108"/>
      <c r="O265" s="108"/>
      <c r="P265" s="108"/>
      <c r="Q265" s="108"/>
      <c r="R265" s="108"/>
      <c r="S265" s="108"/>
      <c r="T265" s="108"/>
      <c r="U265" s="108"/>
      <c r="V265" s="108"/>
      <c r="W265" s="108"/>
      <c r="X265" s="108"/>
    </row>
    <row r="266" spans="1:24" ht="12.75" customHeight="1" x14ac:dyDescent="0.2">
      <c r="A266" s="112" t="s">
        <v>2444</v>
      </c>
      <c r="B266" s="107" t="s">
        <v>2445</v>
      </c>
      <c r="C266" s="113" t="s">
        <v>2446</v>
      </c>
      <c r="D266" s="297"/>
      <c r="E266" s="297"/>
      <c r="F266" s="114" t="str">
        <f t="shared" si="51"/>
        <v>-</v>
      </c>
      <c r="G266" s="108"/>
      <c r="H266" s="108"/>
      <c r="I266" s="108"/>
      <c r="J266" s="108"/>
      <c r="K266" s="108"/>
      <c r="L266" s="108"/>
      <c r="M266" s="108"/>
      <c r="N266" s="108"/>
      <c r="O266" s="108"/>
      <c r="P266" s="108"/>
      <c r="Q266" s="108"/>
      <c r="R266" s="108"/>
      <c r="S266" s="108"/>
      <c r="T266" s="108"/>
      <c r="U266" s="108"/>
      <c r="V266" s="108"/>
      <c r="W266" s="108"/>
      <c r="X266" s="108"/>
    </row>
    <row r="267" spans="1:24" ht="12.75" customHeight="1" x14ac:dyDescent="0.2">
      <c r="A267" s="112" t="s">
        <v>2444</v>
      </c>
      <c r="B267" s="107" t="s">
        <v>2447</v>
      </c>
      <c r="C267" s="113" t="s">
        <v>2448</v>
      </c>
      <c r="D267" s="297"/>
      <c r="E267" s="297"/>
      <c r="F267" s="114" t="str">
        <f t="shared" si="51"/>
        <v>-</v>
      </c>
      <c r="G267" s="108"/>
      <c r="H267" s="108"/>
      <c r="I267" s="108"/>
      <c r="J267" s="108"/>
      <c r="K267" s="108"/>
      <c r="L267" s="108"/>
      <c r="M267" s="108"/>
      <c r="N267" s="108"/>
      <c r="O267" s="108"/>
      <c r="P267" s="108"/>
      <c r="Q267" s="108"/>
      <c r="R267" s="108"/>
      <c r="S267" s="108"/>
      <c r="T267" s="108"/>
      <c r="U267" s="108"/>
      <c r="V267" s="108"/>
      <c r="W267" s="108"/>
      <c r="X267" s="108"/>
    </row>
    <row r="268" spans="1:24" ht="12.75" customHeight="1" x14ac:dyDescent="0.2">
      <c r="A268" s="112" t="s">
        <v>2449</v>
      </c>
      <c r="B268" s="107" t="s">
        <v>2450</v>
      </c>
      <c r="C268" s="113" t="s">
        <v>2449</v>
      </c>
      <c r="D268" s="297"/>
      <c r="E268" s="297"/>
      <c r="F268" s="114" t="str">
        <f t="shared" si="51"/>
        <v>-</v>
      </c>
      <c r="G268" s="108"/>
      <c r="H268" s="108"/>
      <c r="I268" s="108"/>
      <c r="J268" s="108"/>
      <c r="K268" s="108"/>
      <c r="L268" s="108"/>
      <c r="M268" s="108"/>
      <c r="N268" s="108"/>
      <c r="O268" s="108"/>
      <c r="P268" s="108"/>
      <c r="Q268" s="108"/>
      <c r="R268" s="108"/>
      <c r="S268" s="108"/>
      <c r="T268" s="108"/>
      <c r="U268" s="108"/>
      <c r="V268" s="108"/>
      <c r="W268" s="108"/>
      <c r="X268" s="108"/>
    </row>
    <row r="269" spans="1:24" ht="12.75" customHeight="1" x14ac:dyDescent="0.2">
      <c r="A269" s="112" t="s">
        <v>2451</v>
      </c>
      <c r="B269" s="107" t="s">
        <v>2452</v>
      </c>
      <c r="C269" s="113" t="s">
        <v>2451</v>
      </c>
      <c r="D269" s="297"/>
      <c r="E269" s="297"/>
      <c r="F269" s="114" t="str">
        <f t="shared" si="51"/>
        <v>-</v>
      </c>
      <c r="G269" s="108"/>
      <c r="H269" s="108"/>
      <c r="I269" s="108"/>
      <c r="J269" s="108"/>
      <c r="K269" s="108"/>
      <c r="L269" s="108"/>
      <c r="M269" s="108"/>
      <c r="N269" s="108"/>
      <c r="O269" s="108"/>
      <c r="P269" s="108"/>
      <c r="Q269" s="108"/>
      <c r="R269" s="108"/>
      <c r="S269" s="108"/>
      <c r="T269" s="108"/>
      <c r="U269" s="108"/>
      <c r="V269" s="108"/>
      <c r="W269" s="108"/>
      <c r="X269" s="108"/>
    </row>
    <row r="270" spans="1:24" ht="12.75" customHeight="1" x14ac:dyDescent="0.2">
      <c r="A270" s="112" t="s">
        <v>2453</v>
      </c>
      <c r="B270" s="107" t="s">
        <v>2454</v>
      </c>
      <c r="C270" s="113" t="s">
        <v>2453</v>
      </c>
      <c r="D270" s="297"/>
      <c r="E270" s="297"/>
      <c r="F270" s="114" t="str">
        <f t="shared" si="51"/>
        <v>-</v>
      </c>
      <c r="G270" s="108"/>
      <c r="H270" s="108"/>
      <c r="I270" s="108"/>
      <c r="J270" s="108"/>
      <c r="K270" s="108"/>
      <c r="L270" s="108"/>
      <c r="M270" s="108"/>
      <c r="N270" s="108"/>
      <c r="O270" s="108"/>
      <c r="P270" s="108"/>
      <c r="Q270" s="108"/>
      <c r="R270" s="108"/>
      <c r="S270" s="108"/>
      <c r="T270" s="108"/>
      <c r="U270" s="108"/>
      <c r="V270" s="108"/>
      <c r="W270" s="108"/>
      <c r="X270" s="108"/>
    </row>
    <row r="271" spans="1:24" ht="12.75" customHeight="1" x14ac:dyDescent="0.2">
      <c r="A271" s="112" t="s">
        <v>2455</v>
      </c>
      <c r="B271" s="107" t="s">
        <v>2456</v>
      </c>
      <c r="C271" s="113" t="s">
        <v>2455</v>
      </c>
      <c r="D271" s="297"/>
      <c r="E271" s="297"/>
      <c r="F271" s="114" t="str">
        <f t="shared" si="51"/>
        <v>-</v>
      </c>
      <c r="G271" s="108"/>
      <c r="H271" s="108"/>
      <c r="I271" s="108"/>
      <c r="J271" s="108"/>
      <c r="K271" s="108"/>
      <c r="L271" s="108"/>
      <c r="M271" s="108"/>
      <c r="N271" s="108"/>
      <c r="O271" s="108"/>
      <c r="P271" s="108"/>
      <c r="Q271" s="108"/>
      <c r="R271" s="108"/>
      <c r="S271" s="108"/>
      <c r="T271" s="108"/>
      <c r="U271" s="108"/>
      <c r="V271" s="108"/>
      <c r="W271" s="108"/>
      <c r="X271" s="108"/>
    </row>
    <row r="272" spans="1:24" ht="12.75" customHeight="1" x14ac:dyDescent="0.2">
      <c r="A272" s="112" t="s">
        <v>2457</v>
      </c>
      <c r="B272" s="107" t="s">
        <v>2458</v>
      </c>
      <c r="C272" s="113" t="s">
        <v>2457</v>
      </c>
      <c r="D272" s="297"/>
      <c r="E272" s="297"/>
      <c r="F272" s="114" t="str">
        <f t="shared" si="51"/>
        <v>-</v>
      </c>
      <c r="G272" s="108"/>
      <c r="H272" s="108"/>
      <c r="I272" s="108"/>
      <c r="J272" s="108"/>
      <c r="K272" s="108"/>
      <c r="L272" s="108"/>
      <c r="M272" s="108"/>
      <c r="N272" s="108"/>
      <c r="O272" s="108"/>
      <c r="P272" s="108"/>
      <c r="Q272" s="108"/>
      <c r="R272" s="108"/>
      <c r="S272" s="108"/>
      <c r="T272" s="108"/>
      <c r="U272" s="108"/>
      <c r="V272" s="108"/>
      <c r="W272" s="108"/>
      <c r="X272" s="108"/>
    </row>
    <row r="273" spans="1:24" ht="24" x14ac:dyDescent="0.2">
      <c r="A273" s="112" t="s">
        <v>2459</v>
      </c>
      <c r="B273" s="107" t="s">
        <v>2460</v>
      </c>
      <c r="C273" s="113" t="s">
        <v>2459</v>
      </c>
      <c r="D273" s="297"/>
      <c r="E273" s="297"/>
      <c r="F273" s="114" t="str">
        <f t="shared" si="51"/>
        <v>-</v>
      </c>
      <c r="G273" s="108"/>
      <c r="H273" s="108"/>
      <c r="I273" s="108"/>
      <c r="J273" s="108"/>
      <c r="K273" s="108"/>
      <c r="L273" s="108"/>
      <c r="M273" s="108"/>
      <c r="N273" s="108"/>
      <c r="O273" s="108"/>
      <c r="P273" s="108"/>
      <c r="Q273" s="108"/>
      <c r="R273" s="108"/>
      <c r="S273" s="108"/>
      <c r="T273" s="108"/>
      <c r="U273" s="108"/>
      <c r="V273" s="108"/>
      <c r="W273" s="108"/>
      <c r="X273" s="108"/>
    </row>
    <row r="274" spans="1:24" ht="24" x14ac:dyDescent="0.2">
      <c r="A274" s="116">
        <v>16371</v>
      </c>
      <c r="B274" s="106" t="s">
        <v>2461</v>
      </c>
      <c r="C274" s="117">
        <v>16371</v>
      </c>
      <c r="D274" s="297"/>
      <c r="E274" s="297"/>
      <c r="F274" s="114" t="str">
        <f t="shared" si="51"/>
        <v>-</v>
      </c>
      <c r="G274" s="108"/>
      <c r="H274" s="108"/>
      <c r="I274" s="108"/>
      <c r="J274" s="108"/>
      <c r="K274" s="108"/>
      <c r="L274" s="108"/>
      <c r="M274" s="108"/>
      <c r="N274" s="108"/>
      <c r="O274" s="108"/>
      <c r="P274" s="108"/>
      <c r="Q274" s="108"/>
      <c r="R274" s="108"/>
      <c r="S274" s="108"/>
      <c r="T274" s="108"/>
      <c r="U274" s="108"/>
      <c r="V274" s="108"/>
      <c r="W274" s="108"/>
      <c r="X274" s="108"/>
    </row>
    <row r="275" spans="1:24" ht="24" x14ac:dyDescent="0.2">
      <c r="A275" s="116">
        <v>16372</v>
      </c>
      <c r="B275" s="106" t="s">
        <v>2462</v>
      </c>
      <c r="C275" s="117">
        <v>16372</v>
      </c>
      <c r="D275" s="297"/>
      <c r="E275" s="297"/>
      <c r="F275" s="114" t="str">
        <f t="shared" si="51"/>
        <v>-</v>
      </c>
      <c r="G275" s="108"/>
      <c r="H275" s="108"/>
      <c r="I275" s="108"/>
      <c r="J275" s="108"/>
      <c r="K275" s="108"/>
      <c r="L275" s="108"/>
      <c r="M275" s="108"/>
      <c r="N275" s="108"/>
      <c r="O275" s="108"/>
      <c r="P275" s="108"/>
      <c r="Q275" s="108"/>
      <c r="R275" s="108"/>
      <c r="S275" s="108"/>
      <c r="T275" s="108"/>
      <c r="U275" s="108"/>
      <c r="V275" s="108"/>
      <c r="W275" s="108"/>
      <c r="X275" s="108"/>
    </row>
    <row r="276" spans="1:24" ht="24" x14ac:dyDescent="0.2">
      <c r="A276" s="116">
        <v>16373</v>
      </c>
      <c r="B276" s="106" t="s">
        <v>2463</v>
      </c>
      <c r="C276" s="117">
        <v>16373</v>
      </c>
      <c r="D276" s="297"/>
      <c r="E276" s="297"/>
      <c r="F276" s="114" t="str">
        <f t="shared" si="51"/>
        <v>-</v>
      </c>
      <c r="G276" s="108"/>
      <c r="H276" s="108"/>
      <c r="I276" s="108"/>
      <c r="J276" s="108"/>
      <c r="K276" s="108"/>
      <c r="L276" s="108"/>
      <c r="M276" s="108"/>
      <c r="N276" s="108"/>
      <c r="O276" s="108"/>
      <c r="P276" s="108"/>
      <c r="Q276" s="108"/>
      <c r="R276" s="108"/>
      <c r="S276" s="108"/>
      <c r="T276" s="108"/>
      <c r="U276" s="108"/>
      <c r="V276" s="108"/>
      <c r="W276" s="108"/>
      <c r="X276" s="108"/>
    </row>
    <row r="277" spans="1:24" ht="24" x14ac:dyDescent="0.2">
      <c r="A277" s="116">
        <v>16374</v>
      </c>
      <c r="B277" s="106" t="s">
        <v>2464</v>
      </c>
      <c r="C277" s="117">
        <v>16374</v>
      </c>
      <c r="D277" s="297"/>
      <c r="E277" s="297"/>
      <c r="F277" s="114" t="str">
        <f t="shared" si="51"/>
        <v>-</v>
      </c>
      <c r="G277" s="108"/>
      <c r="H277" s="108"/>
      <c r="I277" s="108"/>
      <c r="J277" s="108"/>
      <c r="K277" s="108"/>
      <c r="L277" s="108"/>
      <c r="M277" s="108"/>
      <c r="N277" s="108"/>
      <c r="O277" s="108"/>
      <c r="P277" s="108"/>
      <c r="Q277" s="108"/>
      <c r="R277" s="108"/>
      <c r="S277" s="108"/>
      <c r="T277" s="108"/>
      <c r="U277" s="108"/>
      <c r="V277" s="108"/>
      <c r="W277" s="108"/>
      <c r="X277" s="108"/>
    </row>
    <row r="278" spans="1:24" ht="24" x14ac:dyDescent="0.2">
      <c r="A278" s="116">
        <v>16375</v>
      </c>
      <c r="B278" s="106" t="s">
        <v>2465</v>
      </c>
      <c r="C278" s="117">
        <v>16375</v>
      </c>
      <c r="D278" s="297"/>
      <c r="E278" s="297"/>
      <c r="F278" s="114" t="str">
        <f t="shared" si="51"/>
        <v>-</v>
      </c>
      <c r="G278" s="108"/>
      <c r="H278" s="108"/>
      <c r="I278" s="108"/>
      <c r="J278" s="108"/>
      <c r="K278" s="108"/>
      <c r="L278" s="108"/>
      <c r="M278" s="108"/>
      <c r="N278" s="108"/>
      <c r="O278" s="108"/>
      <c r="P278" s="108"/>
      <c r="Q278" s="108"/>
      <c r="R278" s="108"/>
      <c r="S278" s="108"/>
      <c r="T278" s="108"/>
      <c r="U278" s="108"/>
      <c r="V278" s="108"/>
      <c r="W278" s="108"/>
      <c r="X278" s="108"/>
    </row>
    <row r="279" spans="1:24" ht="24" x14ac:dyDescent="0.2">
      <c r="A279" s="116">
        <v>16376</v>
      </c>
      <c r="B279" s="106" t="s">
        <v>2466</v>
      </c>
      <c r="C279" s="117">
        <v>16376</v>
      </c>
      <c r="D279" s="297"/>
      <c r="E279" s="297"/>
      <c r="F279" s="114" t="str">
        <f t="shared" si="51"/>
        <v>-</v>
      </c>
      <c r="G279" s="108"/>
      <c r="H279" s="108"/>
      <c r="I279" s="108"/>
      <c r="J279" s="108"/>
      <c r="K279" s="108"/>
      <c r="L279" s="108"/>
      <c r="M279" s="108"/>
      <c r="N279" s="108"/>
      <c r="O279" s="108"/>
      <c r="P279" s="108"/>
      <c r="Q279" s="108"/>
      <c r="R279" s="108"/>
      <c r="S279" s="108"/>
      <c r="T279" s="108"/>
      <c r="U279" s="108"/>
      <c r="V279" s="108"/>
      <c r="W279" s="108"/>
      <c r="X279" s="108"/>
    </row>
    <row r="280" spans="1:24" ht="24" x14ac:dyDescent="0.2">
      <c r="A280" s="116">
        <v>16377</v>
      </c>
      <c r="B280" s="106" t="s">
        <v>2467</v>
      </c>
      <c r="C280" s="117">
        <v>16377</v>
      </c>
      <c r="D280" s="297"/>
      <c r="E280" s="297"/>
      <c r="F280" s="114" t="str">
        <f t="shared" si="51"/>
        <v>-</v>
      </c>
      <c r="G280" s="108"/>
      <c r="H280" s="108"/>
      <c r="I280" s="108"/>
      <c r="J280" s="108"/>
      <c r="K280" s="108"/>
      <c r="L280" s="108"/>
      <c r="M280" s="108"/>
      <c r="N280" s="108"/>
      <c r="O280" s="108"/>
      <c r="P280" s="108"/>
      <c r="Q280" s="108"/>
      <c r="R280" s="108"/>
      <c r="S280" s="108"/>
      <c r="T280" s="108"/>
      <c r="U280" s="108"/>
      <c r="V280" s="108"/>
      <c r="W280" s="108"/>
      <c r="X280" s="108"/>
    </row>
    <row r="281" spans="1:24" ht="24" x14ac:dyDescent="0.2">
      <c r="A281" s="116">
        <v>16378</v>
      </c>
      <c r="B281" s="106" t="s">
        <v>2468</v>
      </c>
      <c r="C281" s="117">
        <v>16378</v>
      </c>
      <c r="D281" s="297"/>
      <c r="E281" s="297"/>
      <c r="F281" s="114" t="str">
        <f t="shared" si="51"/>
        <v>-</v>
      </c>
      <c r="G281" s="108"/>
      <c r="H281" s="108"/>
      <c r="I281" s="108"/>
      <c r="J281" s="108"/>
      <c r="K281" s="108"/>
      <c r="L281" s="108"/>
      <c r="M281" s="108"/>
      <c r="N281" s="108"/>
      <c r="O281" s="108"/>
      <c r="P281" s="108"/>
      <c r="Q281" s="108"/>
      <c r="R281" s="108"/>
      <c r="S281" s="108"/>
      <c r="T281" s="108"/>
      <c r="U281" s="108"/>
      <c r="V281" s="108"/>
      <c r="W281" s="108"/>
      <c r="X281" s="108"/>
    </row>
    <row r="282" spans="1:24" ht="24" x14ac:dyDescent="0.2">
      <c r="A282" s="116" t="s">
        <v>2469</v>
      </c>
      <c r="B282" s="106" t="s">
        <v>2470</v>
      </c>
      <c r="C282" s="117" t="s">
        <v>2469</v>
      </c>
      <c r="D282" s="297"/>
      <c r="E282" s="297"/>
      <c r="F282" s="114" t="str">
        <f t="shared" si="51"/>
        <v>-</v>
      </c>
      <c r="G282" s="108"/>
      <c r="H282" s="108"/>
      <c r="I282" s="108"/>
      <c r="J282" s="108"/>
      <c r="K282" s="108"/>
      <c r="L282" s="108"/>
      <c r="M282" s="108"/>
      <c r="N282" s="108"/>
      <c r="O282" s="108"/>
      <c r="P282" s="108"/>
      <c r="Q282" s="108"/>
      <c r="R282" s="108"/>
      <c r="S282" s="108"/>
      <c r="T282" s="108"/>
      <c r="U282" s="108"/>
      <c r="V282" s="108"/>
      <c r="W282" s="108"/>
      <c r="X282" s="108"/>
    </row>
    <row r="283" spans="1:24" ht="24" x14ac:dyDescent="0.2">
      <c r="A283" s="116" t="s">
        <v>2471</v>
      </c>
      <c r="B283" s="106" t="s">
        <v>2472</v>
      </c>
      <c r="C283" s="117" t="s">
        <v>2471</v>
      </c>
      <c r="D283" s="297"/>
      <c r="E283" s="297"/>
      <c r="F283" s="114" t="str">
        <f t="shared" si="51"/>
        <v>-</v>
      </c>
      <c r="G283" s="108"/>
      <c r="H283" s="108"/>
      <c r="I283" s="108"/>
      <c r="J283" s="108"/>
      <c r="K283" s="108"/>
      <c r="L283" s="108"/>
      <c r="M283" s="108"/>
      <c r="N283" s="108"/>
      <c r="O283" s="108"/>
      <c r="P283" s="108"/>
      <c r="Q283" s="108"/>
      <c r="R283" s="108"/>
      <c r="S283" s="108"/>
      <c r="T283" s="108"/>
      <c r="U283" s="108"/>
      <c r="V283" s="108"/>
      <c r="W283" s="108"/>
      <c r="X283" s="108"/>
    </row>
    <row r="284" spans="1:24" ht="24" x14ac:dyDescent="0.2">
      <c r="A284" s="116" t="s">
        <v>2473</v>
      </c>
      <c r="B284" s="106" t="s">
        <v>2474</v>
      </c>
      <c r="C284" s="117" t="s">
        <v>2473</v>
      </c>
      <c r="D284" s="297"/>
      <c r="E284" s="297"/>
      <c r="F284" s="114" t="str">
        <f t="shared" si="51"/>
        <v>-</v>
      </c>
      <c r="G284" s="108"/>
      <c r="H284" s="108"/>
      <c r="I284" s="108"/>
      <c r="J284" s="108"/>
      <c r="K284" s="108"/>
      <c r="L284" s="108"/>
      <c r="M284" s="108"/>
      <c r="N284" s="108"/>
      <c r="O284" s="108"/>
      <c r="P284" s="108"/>
      <c r="Q284" s="108"/>
      <c r="R284" s="108"/>
      <c r="S284" s="108"/>
      <c r="T284" s="108"/>
      <c r="U284" s="108"/>
      <c r="V284" s="108"/>
      <c r="W284" s="108"/>
      <c r="X284" s="108"/>
    </row>
    <row r="285" spans="1:24" ht="24" x14ac:dyDescent="0.2">
      <c r="A285" s="116" t="s">
        <v>2475</v>
      </c>
      <c r="B285" s="106" t="s">
        <v>2476</v>
      </c>
      <c r="C285" s="117" t="s">
        <v>2475</v>
      </c>
      <c r="D285" s="297"/>
      <c r="E285" s="297"/>
      <c r="F285" s="114" t="str">
        <f t="shared" si="51"/>
        <v>-</v>
      </c>
      <c r="G285" s="108"/>
      <c r="H285" s="108"/>
      <c r="I285" s="108"/>
      <c r="J285" s="108"/>
      <c r="K285" s="108"/>
      <c r="L285" s="108"/>
      <c r="M285" s="108"/>
      <c r="N285" s="108"/>
      <c r="O285" s="108"/>
      <c r="P285" s="108"/>
      <c r="Q285" s="108"/>
      <c r="R285" s="108"/>
      <c r="S285" s="108"/>
      <c r="T285" s="108"/>
      <c r="U285" s="108"/>
      <c r="V285" s="108"/>
      <c r="W285" s="108"/>
      <c r="X285" s="108"/>
    </row>
    <row r="286" spans="1:24" ht="24" x14ac:dyDescent="0.2">
      <c r="A286" s="112" t="s">
        <v>2477</v>
      </c>
      <c r="B286" s="107" t="s">
        <v>2478</v>
      </c>
      <c r="C286" s="113" t="s">
        <v>2477</v>
      </c>
      <c r="D286" s="297"/>
      <c r="E286" s="297"/>
      <c r="F286" s="114" t="str">
        <f t="shared" si="51"/>
        <v>-</v>
      </c>
      <c r="G286" s="108"/>
      <c r="H286" s="108"/>
      <c r="I286" s="108"/>
      <c r="J286" s="108"/>
      <c r="K286" s="108"/>
      <c r="L286" s="108"/>
      <c r="M286" s="108"/>
      <c r="N286" s="108"/>
      <c r="O286" s="108"/>
      <c r="P286" s="108"/>
      <c r="Q286" s="108"/>
      <c r="R286" s="108"/>
      <c r="S286" s="108"/>
      <c r="T286" s="108"/>
      <c r="U286" s="108"/>
      <c r="V286" s="108"/>
      <c r="W286" s="108"/>
      <c r="X286" s="108"/>
    </row>
    <row r="287" spans="1:24" ht="12.75" customHeight="1" x14ac:dyDescent="0.2">
      <c r="A287" s="112" t="s">
        <v>2479</v>
      </c>
      <c r="B287" s="107" t="s">
        <v>2480</v>
      </c>
      <c r="C287" s="113" t="s">
        <v>2481</v>
      </c>
      <c r="D287" s="297"/>
      <c r="E287" s="297"/>
      <c r="F287" s="114" t="str">
        <f t="shared" si="51"/>
        <v>-</v>
      </c>
      <c r="G287" s="108"/>
      <c r="H287" s="108"/>
      <c r="I287" s="108"/>
      <c r="J287" s="108"/>
      <c r="K287" s="108"/>
      <c r="L287" s="108"/>
      <c r="M287" s="108"/>
      <c r="N287" s="108"/>
      <c r="O287" s="108"/>
      <c r="P287" s="108"/>
      <c r="Q287" s="108"/>
      <c r="R287" s="108"/>
      <c r="S287" s="108"/>
      <c r="T287" s="108"/>
      <c r="U287" s="108"/>
      <c r="V287" s="108"/>
      <c r="W287" s="108"/>
      <c r="X287" s="108"/>
    </row>
    <row r="288" spans="1:24" ht="12.75" customHeight="1" x14ac:dyDescent="0.2">
      <c r="A288" s="112" t="s">
        <v>2479</v>
      </c>
      <c r="B288" s="107" t="s">
        <v>2482</v>
      </c>
      <c r="C288" s="113" t="s">
        <v>2483</v>
      </c>
      <c r="D288" s="297"/>
      <c r="E288" s="297"/>
      <c r="F288" s="114" t="str">
        <f t="shared" si="51"/>
        <v>-</v>
      </c>
      <c r="G288" s="108"/>
      <c r="H288" s="108"/>
      <c r="I288" s="108"/>
      <c r="J288" s="108"/>
      <c r="K288" s="108"/>
      <c r="L288" s="108"/>
      <c r="M288" s="108"/>
      <c r="N288" s="108"/>
      <c r="O288" s="108"/>
      <c r="P288" s="108"/>
      <c r="Q288" s="108"/>
      <c r="R288" s="108"/>
      <c r="S288" s="108"/>
      <c r="T288" s="108"/>
      <c r="U288" s="108"/>
      <c r="V288" s="108"/>
      <c r="W288" s="108"/>
      <c r="X288" s="108"/>
    </row>
    <row r="289" spans="1:24" ht="12.75" customHeight="1" x14ac:dyDescent="0.2">
      <c r="A289" s="112" t="s">
        <v>2484</v>
      </c>
      <c r="B289" s="107" t="s">
        <v>2485</v>
      </c>
      <c r="C289" s="113" t="s">
        <v>2486</v>
      </c>
      <c r="D289" s="297"/>
      <c r="E289" s="297"/>
      <c r="F289" s="114" t="str">
        <f t="shared" si="51"/>
        <v>-</v>
      </c>
      <c r="G289" s="108"/>
      <c r="H289" s="108"/>
      <c r="I289" s="108"/>
      <c r="J289" s="108"/>
      <c r="K289" s="108"/>
      <c r="L289" s="108"/>
      <c r="M289" s="108"/>
      <c r="N289" s="108"/>
      <c r="O289" s="108"/>
      <c r="P289" s="108"/>
      <c r="Q289" s="108"/>
      <c r="R289" s="108"/>
      <c r="S289" s="108"/>
      <c r="T289" s="108"/>
      <c r="U289" s="108"/>
      <c r="V289" s="108"/>
      <c r="W289" s="108"/>
      <c r="X289" s="108"/>
    </row>
    <row r="290" spans="1:24" ht="12.75" customHeight="1" x14ac:dyDescent="0.2">
      <c r="A290" s="112" t="s">
        <v>2484</v>
      </c>
      <c r="B290" s="107" t="s">
        <v>2487</v>
      </c>
      <c r="C290" s="113" t="s">
        <v>2488</v>
      </c>
      <c r="D290" s="297"/>
      <c r="E290" s="297"/>
      <c r="F290" s="114" t="str">
        <f t="shared" si="51"/>
        <v>-</v>
      </c>
      <c r="G290" s="108"/>
      <c r="H290" s="108"/>
      <c r="I290" s="108"/>
      <c r="J290" s="108"/>
      <c r="K290" s="108"/>
      <c r="L290" s="108"/>
      <c r="M290" s="108"/>
      <c r="N290" s="108"/>
      <c r="O290" s="108"/>
      <c r="P290" s="108"/>
      <c r="Q290" s="108"/>
      <c r="R290" s="108"/>
      <c r="S290" s="108"/>
      <c r="T290" s="108"/>
      <c r="U290" s="108"/>
      <c r="V290" s="108"/>
      <c r="W290" s="108"/>
      <c r="X290" s="108"/>
    </row>
    <row r="291" spans="1:24" ht="12.75" customHeight="1" x14ac:dyDescent="0.2">
      <c r="A291" s="112" t="s">
        <v>2489</v>
      </c>
      <c r="B291" s="107" t="s">
        <v>2490</v>
      </c>
      <c r="C291" s="113" t="s">
        <v>2491</v>
      </c>
      <c r="D291" s="297"/>
      <c r="E291" s="297"/>
      <c r="F291" s="114" t="str">
        <f t="shared" si="51"/>
        <v>-</v>
      </c>
      <c r="G291" s="108"/>
      <c r="H291" s="108"/>
      <c r="I291" s="108"/>
      <c r="J291" s="108"/>
      <c r="K291" s="108"/>
      <c r="L291" s="108"/>
      <c r="M291" s="108"/>
      <c r="N291" s="108"/>
      <c r="O291" s="108"/>
      <c r="P291" s="108"/>
      <c r="Q291" s="108"/>
      <c r="R291" s="108"/>
      <c r="S291" s="108"/>
      <c r="T291" s="108"/>
      <c r="U291" s="108"/>
      <c r="V291" s="108"/>
      <c r="W291" s="108"/>
      <c r="X291" s="108"/>
    </row>
    <row r="292" spans="1:24" ht="12.75" customHeight="1" x14ac:dyDescent="0.2">
      <c r="A292" s="112" t="s">
        <v>2489</v>
      </c>
      <c r="B292" s="107" t="s">
        <v>2492</v>
      </c>
      <c r="C292" s="113" t="s">
        <v>2493</v>
      </c>
      <c r="D292" s="297"/>
      <c r="E292" s="297"/>
      <c r="F292" s="114" t="str">
        <f t="shared" si="51"/>
        <v>-</v>
      </c>
      <c r="G292" s="108"/>
      <c r="H292" s="108"/>
      <c r="I292" s="108"/>
      <c r="J292" s="108"/>
      <c r="K292" s="108"/>
      <c r="L292" s="108"/>
      <c r="M292" s="108"/>
      <c r="N292" s="108"/>
      <c r="O292" s="108"/>
      <c r="P292" s="108"/>
      <c r="Q292" s="108"/>
      <c r="R292" s="108"/>
      <c r="S292" s="108"/>
      <c r="T292" s="108"/>
      <c r="U292" s="108"/>
      <c r="V292" s="108"/>
      <c r="W292" s="108"/>
      <c r="X292" s="108"/>
    </row>
    <row r="293" spans="1:24" ht="12.75" customHeight="1" x14ac:dyDescent="0.2">
      <c r="A293" s="112" t="s">
        <v>2494</v>
      </c>
      <c r="B293" s="107" t="s">
        <v>2495</v>
      </c>
      <c r="C293" s="113" t="s">
        <v>2496</v>
      </c>
      <c r="D293" s="297"/>
      <c r="E293" s="297"/>
      <c r="F293" s="114" t="str">
        <f t="shared" si="51"/>
        <v>-</v>
      </c>
      <c r="G293" s="108"/>
      <c r="H293" s="108"/>
      <c r="I293" s="108"/>
      <c r="J293" s="108"/>
      <c r="K293" s="108"/>
      <c r="L293" s="108"/>
      <c r="M293" s="108"/>
      <c r="N293" s="108"/>
      <c r="O293" s="108"/>
      <c r="P293" s="108"/>
      <c r="Q293" s="108"/>
      <c r="R293" s="108"/>
      <c r="S293" s="108"/>
      <c r="T293" s="108"/>
      <c r="U293" s="108"/>
      <c r="V293" s="108"/>
      <c r="W293" s="108"/>
      <c r="X293" s="108"/>
    </row>
    <row r="294" spans="1:24" ht="12.75" customHeight="1" x14ac:dyDescent="0.2">
      <c r="A294" s="112" t="s">
        <v>2494</v>
      </c>
      <c r="B294" s="107" t="s">
        <v>2497</v>
      </c>
      <c r="C294" s="113" t="s">
        <v>2498</v>
      </c>
      <c r="D294" s="297"/>
      <c r="E294" s="297"/>
      <c r="F294" s="114" t="str">
        <f t="shared" si="51"/>
        <v>-</v>
      </c>
      <c r="G294" s="108"/>
      <c r="H294" s="108"/>
      <c r="I294" s="108"/>
      <c r="J294" s="108"/>
      <c r="K294" s="108"/>
      <c r="L294" s="108"/>
      <c r="M294" s="108"/>
      <c r="N294" s="108"/>
      <c r="O294" s="108"/>
      <c r="P294" s="108"/>
      <c r="Q294" s="108"/>
      <c r="R294" s="108"/>
      <c r="S294" s="108"/>
      <c r="T294" s="108"/>
      <c r="U294" s="108"/>
      <c r="V294" s="108"/>
      <c r="W294" s="108"/>
      <c r="X294" s="108"/>
    </row>
    <row r="295" spans="1:24" ht="12.75" customHeight="1" x14ac:dyDescent="0.2">
      <c r="A295" s="112" t="s">
        <v>2499</v>
      </c>
      <c r="B295" s="281" t="s">
        <v>2500</v>
      </c>
      <c r="C295" s="113" t="s">
        <v>2499</v>
      </c>
      <c r="D295" s="297"/>
      <c r="E295" s="297"/>
      <c r="F295" s="114" t="str">
        <f t="shared" si="51"/>
        <v>-</v>
      </c>
      <c r="G295" s="108"/>
      <c r="H295" s="108"/>
      <c r="I295" s="108"/>
      <c r="J295" s="108"/>
      <c r="K295" s="108"/>
      <c r="L295" s="108"/>
      <c r="M295" s="108"/>
      <c r="N295" s="108"/>
      <c r="O295" s="108"/>
      <c r="P295" s="108"/>
      <c r="Q295" s="108"/>
      <c r="R295" s="108"/>
      <c r="S295" s="108"/>
      <c r="T295" s="108"/>
      <c r="U295" s="108"/>
      <c r="V295" s="108"/>
      <c r="W295" s="108"/>
      <c r="X295" s="108"/>
    </row>
    <row r="296" spans="1:24" ht="12.75" customHeight="1" x14ac:dyDescent="0.2">
      <c r="A296" s="112" t="s">
        <v>2501</v>
      </c>
      <c r="B296" s="281" t="s">
        <v>2502</v>
      </c>
      <c r="C296" s="113" t="s">
        <v>2501</v>
      </c>
      <c r="D296" s="297"/>
      <c r="E296" s="297"/>
      <c r="F296" s="114" t="str">
        <f t="shared" si="51"/>
        <v>-</v>
      </c>
      <c r="G296" s="108"/>
      <c r="H296" s="108"/>
      <c r="I296" s="108"/>
      <c r="J296" s="108"/>
      <c r="K296" s="108"/>
      <c r="L296" s="108"/>
      <c r="M296" s="108"/>
      <c r="N296" s="108"/>
      <c r="O296" s="108"/>
      <c r="P296" s="108"/>
      <c r="Q296" s="108"/>
      <c r="R296" s="108"/>
      <c r="S296" s="108"/>
      <c r="T296" s="108"/>
      <c r="U296" s="108"/>
      <c r="V296" s="108"/>
      <c r="W296" s="108"/>
      <c r="X296" s="108"/>
    </row>
    <row r="297" spans="1:24" ht="12.75" customHeight="1" x14ac:dyDescent="0.2">
      <c r="A297" s="112" t="s">
        <v>2503</v>
      </c>
      <c r="B297" s="281" t="s">
        <v>2504</v>
      </c>
      <c r="C297" s="113" t="s">
        <v>2503</v>
      </c>
      <c r="D297" s="297"/>
      <c r="E297" s="297"/>
      <c r="F297" s="114" t="str">
        <f t="shared" si="51"/>
        <v>-</v>
      </c>
      <c r="G297" s="108"/>
      <c r="H297" s="108"/>
      <c r="I297" s="108"/>
      <c r="J297" s="108"/>
      <c r="K297" s="108"/>
      <c r="L297" s="108"/>
      <c r="M297" s="108"/>
      <c r="N297" s="108"/>
      <c r="O297" s="108"/>
      <c r="P297" s="108"/>
      <c r="Q297" s="108"/>
      <c r="R297" s="108"/>
      <c r="S297" s="108"/>
      <c r="T297" s="108"/>
      <c r="U297" s="108"/>
      <c r="V297" s="108"/>
      <c r="W297" s="108"/>
      <c r="X297" s="108"/>
    </row>
    <row r="298" spans="1:24" ht="12.75" customHeight="1" x14ac:dyDescent="0.2">
      <c r="A298" s="112">
        <v>23954</v>
      </c>
      <c r="B298" s="281" t="s">
        <v>2505</v>
      </c>
      <c r="C298" s="113" t="s">
        <v>2506</v>
      </c>
      <c r="D298" s="297"/>
      <c r="E298" s="297"/>
      <c r="F298" s="114" t="str">
        <f t="shared" si="51"/>
        <v>-</v>
      </c>
      <c r="G298" s="108"/>
      <c r="H298" s="108"/>
      <c r="I298" s="108"/>
      <c r="J298" s="108"/>
      <c r="K298" s="108"/>
      <c r="L298" s="108"/>
      <c r="M298" s="108"/>
      <c r="N298" s="108"/>
      <c r="O298" s="108"/>
      <c r="P298" s="108"/>
      <c r="Q298" s="108"/>
      <c r="R298" s="108"/>
      <c r="S298" s="108"/>
      <c r="T298" s="108"/>
      <c r="U298" s="108"/>
      <c r="V298" s="108"/>
      <c r="W298" s="108"/>
      <c r="X298" s="108"/>
    </row>
    <row r="299" spans="1:24" ht="12.75" customHeight="1" x14ac:dyDescent="0.2">
      <c r="A299" s="112">
        <v>23955</v>
      </c>
      <c r="B299" s="281" t="s">
        <v>2507</v>
      </c>
      <c r="C299" s="113" t="s">
        <v>2508</v>
      </c>
      <c r="D299" s="297"/>
      <c r="E299" s="297"/>
      <c r="F299" s="114" t="str">
        <f t="shared" si="51"/>
        <v>-</v>
      </c>
      <c r="G299" s="108"/>
      <c r="H299" s="108"/>
      <c r="I299" s="108"/>
      <c r="J299" s="108"/>
      <c r="K299" s="108"/>
      <c r="L299" s="108"/>
      <c r="M299" s="108"/>
      <c r="N299" s="108"/>
      <c r="O299" s="108"/>
      <c r="P299" s="108"/>
      <c r="Q299" s="108"/>
      <c r="R299" s="108"/>
      <c r="S299" s="108"/>
      <c r="T299" s="108"/>
      <c r="U299" s="108"/>
      <c r="V299" s="108"/>
      <c r="W299" s="108"/>
      <c r="X299" s="108"/>
    </row>
    <row r="300" spans="1:24" ht="12.75" customHeight="1" x14ac:dyDescent="0.2">
      <c r="A300" s="112">
        <v>23956</v>
      </c>
      <c r="B300" s="281" t="s">
        <v>2509</v>
      </c>
      <c r="C300" s="113" t="s">
        <v>2510</v>
      </c>
      <c r="D300" s="297"/>
      <c r="E300" s="297"/>
      <c r="F300" s="114" t="str">
        <f t="shared" si="51"/>
        <v>-</v>
      </c>
      <c r="G300" s="108"/>
      <c r="H300" s="108"/>
      <c r="I300" s="108"/>
      <c r="J300" s="108"/>
      <c r="K300" s="108"/>
      <c r="L300" s="108"/>
      <c r="M300" s="108"/>
      <c r="N300" s="108"/>
      <c r="O300" s="108"/>
      <c r="P300" s="108"/>
      <c r="Q300" s="108"/>
      <c r="R300" s="108"/>
      <c r="S300" s="108"/>
      <c r="T300" s="108"/>
      <c r="U300" s="108"/>
      <c r="V300" s="108"/>
      <c r="W300" s="108"/>
      <c r="X300" s="108"/>
    </row>
    <row r="301" spans="1:24" ht="12.75" customHeight="1" x14ac:dyDescent="0.2">
      <c r="A301" s="112">
        <v>23957</v>
      </c>
      <c r="B301" s="281" t="s">
        <v>2511</v>
      </c>
      <c r="C301" s="113" t="s">
        <v>2512</v>
      </c>
      <c r="D301" s="297"/>
      <c r="E301" s="297"/>
      <c r="F301" s="114" t="str">
        <f t="shared" si="51"/>
        <v>-</v>
      </c>
      <c r="G301" s="108"/>
      <c r="H301" s="108"/>
      <c r="I301" s="108"/>
      <c r="J301" s="108"/>
      <c r="K301" s="108"/>
      <c r="L301" s="108"/>
      <c r="M301" s="108"/>
      <c r="N301" s="108"/>
      <c r="O301" s="108"/>
      <c r="P301" s="108"/>
      <c r="Q301" s="108"/>
      <c r="R301" s="108"/>
      <c r="S301" s="108"/>
      <c r="T301" s="108"/>
      <c r="U301" s="108"/>
      <c r="V301" s="108"/>
      <c r="W301" s="108"/>
      <c r="X301" s="108"/>
    </row>
    <row r="302" spans="1:24" ht="12.75" customHeight="1" x14ac:dyDescent="0.2">
      <c r="A302" s="112">
        <v>23958</v>
      </c>
      <c r="B302" s="281" t="s">
        <v>2513</v>
      </c>
      <c r="C302" s="113" t="s">
        <v>2514</v>
      </c>
      <c r="D302" s="297"/>
      <c r="E302" s="297"/>
      <c r="F302" s="114" t="str">
        <f t="shared" si="51"/>
        <v>-</v>
      </c>
      <c r="G302" s="108"/>
      <c r="H302" s="108"/>
      <c r="I302" s="108"/>
      <c r="J302" s="108"/>
      <c r="K302" s="108"/>
      <c r="L302" s="108"/>
      <c r="M302" s="108"/>
      <c r="N302" s="108"/>
      <c r="O302" s="108"/>
      <c r="P302" s="108"/>
      <c r="Q302" s="108"/>
      <c r="R302" s="108"/>
      <c r="S302" s="108"/>
      <c r="T302" s="108"/>
      <c r="U302" s="108"/>
      <c r="V302" s="108"/>
      <c r="W302" s="108"/>
      <c r="X302" s="108"/>
    </row>
    <row r="303" spans="1:24" ht="12.75" customHeight="1" x14ac:dyDescent="0.2">
      <c r="A303" s="112" t="s">
        <v>2515</v>
      </c>
      <c r="B303" s="281" t="s">
        <v>2516</v>
      </c>
      <c r="C303" s="113" t="s">
        <v>2515</v>
      </c>
      <c r="D303" s="297"/>
      <c r="E303" s="297"/>
      <c r="F303" s="114" t="str">
        <f t="shared" si="51"/>
        <v>-</v>
      </c>
      <c r="G303" s="108"/>
      <c r="H303" s="108"/>
      <c r="I303" s="108"/>
      <c r="J303" s="108"/>
      <c r="K303" s="108"/>
      <c r="L303" s="108"/>
      <c r="M303" s="108"/>
      <c r="N303" s="108"/>
      <c r="O303" s="108"/>
      <c r="P303" s="108"/>
      <c r="Q303" s="108"/>
      <c r="R303" s="108"/>
      <c r="S303" s="108"/>
      <c r="T303" s="108"/>
      <c r="U303" s="108"/>
      <c r="V303" s="108"/>
      <c r="W303" s="108"/>
      <c r="X303" s="108"/>
    </row>
    <row r="304" spans="1:24" ht="12.75" customHeight="1" x14ac:dyDescent="0.2">
      <c r="A304" s="112">
        <v>26224</v>
      </c>
      <c r="B304" s="281" t="s">
        <v>2517</v>
      </c>
      <c r="C304" s="113" t="s">
        <v>2518</v>
      </c>
      <c r="D304" s="297"/>
      <c r="E304" s="297"/>
      <c r="F304" s="114" t="str">
        <f t="shared" si="51"/>
        <v>-</v>
      </c>
      <c r="G304" s="108"/>
      <c r="H304" s="108"/>
      <c r="I304" s="108"/>
      <c r="J304" s="108"/>
      <c r="K304" s="108"/>
      <c r="L304" s="108"/>
      <c r="M304" s="108"/>
      <c r="N304" s="108"/>
      <c r="O304" s="108"/>
      <c r="P304" s="108"/>
      <c r="Q304" s="108"/>
      <c r="R304" s="108"/>
      <c r="S304" s="108"/>
      <c r="T304" s="108"/>
      <c r="U304" s="108"/>
      <c r="V304" s="108"/>
      <c r="W304" s="108"/>
      <c r="X304" s="108"/>
    </row>
    <row r="305" spans="1:24" ht="24" x14ac:dyDescent="0.2">
      <c r="A305" s="112">
        <v>26233</v>
      </c>
      <c r="B305" s="281" t="s">
        <v>2519</v>
      </c>
      <c r="C305" s="113" t="s">
        <v>2520</v>
      </c>
      <c r="D305" s="297"/>
      <c r="E305" s="297"/>
      <c r="F305" s="114" t="str">
        <f t="shared" si="51"/>
        <v>-</v>
      </c>
      <c r="G305" s="108"/>
      <c r="H305" s="108"/>
      <c r="I305" s="108"/>
      <c r="J305" s="108"/>
      <c r="K305" s="108"/>
      <c r="L305" s="108"/>
      <c r="M305" s="108"/>
      <c r="N305" s="108"/>
      <c r="O305" s="108"/>
      <c r="P305" s="108"/>
      <c r="Q305" s="108"/>
      <c r="R305" s="108"/>
      <c r="S305" s="108"/>
      <c r="T305" s="108"/>
      <c r="U305" s="108"/>
      <c r="V305" s="108"/>
      <c r="W305" s="108"/>
      <c r="X305" s="108"/>
    </row>
    <row r="306" spans="1:24" ht="24" x14ac:dyDescent="0.2">
      <c r="A306" s="112" t="s">
        <v>1959</v>
      </c>
      <c r="B306" s="281" t="s">
        <v>1960</v>
      </c>
      <c r="C306" s="113" t="s">
        <v>1959</v>
      </c>
      <c r="D306" s="297"/>
      <c r="E306" s="297"/>
      <c r="F306" s="114" t="str">
        <f t="shared" si="51"/>
        <v>-</v>
      </c>
      <c r="G306" s="108"/>
      <c r="H306" s="108"/>
      <c r="I306" s="108"/>
      <c r="J306" s="108"/>
      <c r="K306" s="108"/>
      <c r="L306" s="108"/>
      <c r="M306" s="108"/>
      <c r="N306" s="108"/>
      <c r="O306" s="108"/>
      <c r="P306" s="108"/>
      <c r="Q306" s="108"/>
      <c r="R306" s="108"/>
      <c r="S306" s="108"/>
      <c r="T306" s="108"/>
      <c r="U306" s="108"/>
      <c r="V306" s="108"/>
      <c r="W306" s="108"/>
      <c r="X306" s="108"/>
    </row>
    <row r="307" spans="1:24" ht="24" x14ac:dyDescent="0.2">
      <c r="A307" s="112">
        <v>26244</v>
      </c>
      <c r="B307" s="281" t="s">
        <v>2521</v>
      </c>
      <c r="C307" s="113" t="s">
        <v>2522</v>
      </c>
      <c r="D307" s="297"/>
      <c r="E307" s="297"/>
      <c r="F307" s="114" t="str">
        <f t="shared" si="51"/>
        <v>-</v>
      </c>
      <c r="G307" s="108"/>
      <c r="H307" s="108"/>
      <c r="I307" s="108"/>
      <c r="J307" s="108"/>
      <c r="K307" s="108"/>
      <c r="L307" s="108"/>
      <c r="M307" s="108"/>
      <c r="N307" s="108"/>
      <c r="O307" s="108"/>
      <c r="P307" s="108"/>
      <c r="Q307" s="108"/>
      <c r="R307" s="108"/>
      <c r="S307" s="108"/>
      <c r="T307" s="108"/>
      <c r="U307" s="108"/>
      <c r="V307" s="108"/>
      <c r="W307" s="108"/>
      <c r="X307" s="108"/>
    </row>
    <row r="308" spans="1:24" ht="12.75" customHeight="1" x14ac:dyDescent="0.2">
      <c r="A308" s="112">
        <v>26314</v>
      </c>
      <c r="B308" s="281" t="s">
        <v>2523</v>
      </c>
      <c r="C308" s="113" t="s">
        <v>2524</v>
      </c>
      <c r="D308" s="297"/>
      <c r="E308" s="297"/>
      <c r="F308" s="114" t="str">
        <f t="shared" si="51"/>
        <v>-</v>
      </c>
      <c r="G308" s="108"/>
      <c r="H308" s="108"/>
      <c r="I308" s="108"/>
      <c r="J308" s="108"/>
      <c r="K308" s="108"/>
      <c r="L308" s="108"/>
      <c r="M308" s="108"/>
      <c r="N308" s="108"/>
      <c r="O308" s="108"/>
      <c r="P308" s="108"/>
      <c r="Q308" s="108"/>
      <c r="R308" s="108"/>
      <c r="S308" s="108"/>
      <c r="T308" s="108"/>
      <c r="U308" s="108"/>
      <c r="V308" s="108"/>
      <c r="W308" s="108"/>
      <c r="X308" s="108"/>
    </row>
    <row r="309" spans="1:24" ht="24" x14ac:dyDescent="0.2">
      <c r="A309" s="112" t="s">
        <v>2525</v>
      </c>
      <c r="B309" s="281" t="s">
        <v>2526</v>
      </c>
      <c r="C309" s="113" t="s">
        <v>2525</v>
      </c>
      <c r="D309" s="297"/>
      <c r="E309" s="297"/>
      <c r="F309" s="114" t="str">
        <f t="shared" si="51"/>
        <v>-</v>
      </c>
      <c r="G309" s="108"/>
      <c r="H309" s="108"/>
      <c r="I309" s="108"/>
      <c r="J309" s="108"/>
      <c r="K309" s="108"/>
      <c r="L309" s="108"/>
      <c r="M309" s="108"/>
      <c r="N309" s="108"/>
      <c r="O309" s="108"/>
      <c r="P309" s="108"/>
      <c r="Q309" s="108"/>
      <c r="R309" s="108"/>
      <c r="S309" s="108"/>
      <c r="T309" s="108"/>
      <c r="U309" s="108"/>
      <c r="V309" s="108"/>
      <c r="W309" s="108"/>
      <c r="X309" s="108"/>
    </row>
    <row r="310" spans="1:24" ht="24" x14ac:dyDescent="0.2">
      <c r="A310" s="112">
        <v>26434</v>
      </c>
      <c r="B310" s="281" t="s">
        <v>2527</v>
      </c>
      <c r="C310" s="113" t="s">
        <v>2528</v>
      </c>
      <c r="D310" s="297"/>
      <c r="E310" s="297"/>
      <c r="F310" s="114" t="str">
        <f t="shared" si="51"/>
        <v>-</v>
      </c>
      <c r="G310" s="108"/>
      <c r="H310" s="108"/>
      <c r="I310" s="108"/>
      <c r="J310" s="108"/>
      <c r="K310" s="108"/>
      <c r="L310" s="108"/>
      <c r="M310" s="108"/>
      <c r="N310" s="108"/>
      <c r="O310" s="108"/>
      <c r="P310" s="108"/>
      <c r="Q310" s="108"/>
      <c r="R310" s="108"/>
      <c r="S310" s="108"/>
      <c r="T310" s="108"/>
      <c r="U310" s="108"/>
      <c r="V310" s="108"/>
      <c r="W310" s="108"/>
      <c r="X310" s="108"/>
    </row>
    <row r="311" spans="1:24" ht="24" x14ac:dyDescent="0.2">
      <c r="A311" s="112">
        <v>26443</v>
      </c>
      <c r="B311" s="281" t="s">
        <v>2529</v>
      </c>
      <c r="C311" s="113" t="s">
        <v>2530</v>
      </c>
      <c r="D311" s="297"/>
      <c r="E311" s="297"/>
      <c r="F311" s="114" t="str">
        <f t="shared" si="51"/>
        <v>-</v>
      </c>
      <c r="G311" s="108"/>
      <c r="H311" s="108"/>
      <c r="I311" s="108"/>
      <c r="J311" s="108"/>
      <c r="K311" s="108"/>
      <c r="L311" s="108"/>
      <c r="M311" s="108"/>
      <c r="N311" s="108"/>
      <c r="O311" s="108"/>
      <c r="P311" s="108"/>
      <c r="Q311" s="108"/>
      <c r="R311" s="108"/>
      <c r="S311" s="108"/>
      <c r="T311" s="108"/>
      <c r="U311" s="108"/>
      <c r="V311" s="108"/>
      <c r="W311" s="108"/>
      <c r="X311" s="108"/>
    </row>
    <row r="312" spans="1:24" ht="24" x14ac:dyDescent="0.2">
      <c r="A312" s="112" t="s">
        <v>1961</v>
      </c>
      <c r="B312" s="281" t="s">
        <v>1962</v>
      </c>
      <c r="C312" s="113" t="s">
        <v>1961</v>
      </c>
      <c r="D312" s="297"/>
      <c r="E312" s="297"/>
      <c r="F312" s="114" t="str">
        <f t="shared" si="51"/>
        <v>-</v>
      </c>
      <c r="G312" s="108"/>
      <c r="H312" s="108"/>
      <c r="I312" s="108"/>
      <c r="J312" s="108"/>
      <c r="K312" s="108"/>
      <c r="L312" s="108"/>
      <c r="M312" s="108"/>
      <c r="N312" s="108"/>
      <c r="O312" s="108"/>
      <c r="P312" s="108"/>
      <c r="Q312" s="108"/>
      <c r="R312" s="108"/>
      <c r="S312" s="108"/>
      <c r="T312" s="108"/>
      <c r="U312" s="108"/>
      <c r="V312" s="108"/>
      <c r="W312" s="108"/>
      <c r="X312" s="108"/>
    </row>
    <row r="313" spans="1:24" ht="24" x14ac:dyDescent="0.2">
      <c r="A313" s="112">
        <v>26454</v>
      </c>
      <c r="B313" s="281" t="s">
        <v>1963</v>
      </c>
      <c r="C313" s="113" t="s">
        <v>1964</v>
      </c>
      <c r="D313" s="297"/>
      <c r="E313" s="297"/>
      <c r="F313" s="114" t="str">
        <f t="shared" si="51"/>
        <v>-</v>
      </c>
      <c r="G313" s="108"/>
      <c r="H313" s="108"/>
      <c r="I313" s="108"/>
      <c r="J313" s="108"/>
      <c r="K313" s="108"/>
      <c r="L313" s="108"/>
      <c r="M313" s="108"/>
      <c r="N313" s="108"/>
      <c r="O313" s="108"/>
      <c r="P313" s="108"/>
      <c r="Q313" s="108"/>
      <c r="R313" s="108"/>
      <c r="S313" s="108"/>
      <c r="T313" s="108"/>
      <c r="U313" s="108"/>
      <c r="V313" s="108"/>
      <c r="W313" s="108"/>
      <c r="X313" s="108"/>
    </row>
    <row r="314" spans="1:24" ht="12.75" customHeight="1" x14ac:dyDescent="0.2">
      <c r="A314" s="112" t="s">
        <v>1965</v>
      </c>
      <c r="B314" s="281" t="s">
        <v>1966</v>
      </c>
      <c r="C314" s="113" t="s">
        <v>1965</v>
      </c>
      <c r="D314" s="297"/>
      <c r="E314" s="297"/>
      <c r="F314" s="114" t="str">
        <f t="shared" si="51"/>
        <v>-</v>
      </c>
      <c r="G314" s="108"/>
      <c r="H314" s="108"/>
      <c r="I314" s="108"/>
      <c r="J314" s="108"/>
      <c r="K314" s="108"/>
      <c r="L314" s="108"/>
      <c r="M314" s="108"/>
      <c r="N314" s="108"/>
      <c r="O314" s="108"/>
      <c r="P314" s="108"/>
      <c r="Q314" s="108"/>
      <c r="R314" s="108"/>
      <c r="S314" s="108"/>
      <c r="T314" s="108"/>
      <c r="U314" s="108"/>
      <c r="V314" s="108"/>
      <c r="W314" s="108"/>
      <c r="X314" s="108"/>
    </row>
    <row r="315" spans="1:24" ht="12.75" customHeight="1" x14ac:dyDescent="0.2">
      <c r="A315" s="112">
        <v>26464</v>
      </c>
      <c r="B315" s="281" t="s">
        <v>2531</v>
      </c>
      <c r="C315" s="113" t="s">
        <v>2532</v>
      </c>
      <c r="D315" s="297"/>
      <c r="E315" s="297"/>
      <c r="F315" s="114" t="str">
        <f t="shared" si="51"/>
        <v>-</v>
      </c>
      <c r="G315" s="108"/>
      <c r="H315" s="108"/>
      <c r="I315" s="108"/>
      <c r="J315" s="108"/>
      <c r="K315" s="108"/>
      <c r="L315" s="108"/>
      <c r="M315" s="108"/>
      <c r="N315" s="108"/>
      <c r="O315" s="108"/>
      <c r="P315" s="108"/>
      <c r="Q315" s="108"/>
      <c r="R315" s="108"/>
      <c r="S315" s="108"/>
      <c r="T315" s="108"/>
      <c r="U315" s="108"/>
      <c r="V315" s="108"/>
      <c r="W315" s="108"/>
      <c r="X315" s="108"/>
    </row>
    <row r="316" spans="1:24" ht="12.75" customHeight="1" x14ac:dyDescent="0.2">
      <c r="A316" s="112">
        <v>26473</v>
      </c>
      <c r="B316" s="281" t="s">
        <v>2533</v>
      </c>
      <c r="C316" s="113" t="s">
        <v>2534</v>
      </c>
      <c r="D316" s="297"/>
      <c r="E316" s="297"/>
      <c r="F316" s="114" t="str">
        <f t="shared" si="51"/>
        <v>-</v>
      </c>
      <c r="G316" s="108"/>
      <c r="H316" s="108"/>
      <c r="I316" s="108"/>
      <c r="J316" s="108"/>
      <c r="K316" s="108"/>
      <c r="L316" s="108"/>
      <c r="M316" s="108"/>
      <c r="N316" s="108"/>
      <c r="O316" s="108"/>
      <c r="P316" s="108"/>
      <c r="Q316" s="108"/>
      <c r="R316" s="108"/>
      <c r="S316" s="108"/>
      <c r="T316" s="108"/>
      <c r="U316" s="108"/>
      <c r="V316" s="108"/>
      <c r="W316" s="108"/>
      <c r="X316" s="108"/>
    </row>
    <row r="317" spans="1:24" ht="12.75" customHeight="1" x14ac:dyDescent="0.2">
      <c r="A317" s="112" t="s">
        <v>1970</v>
      </c>
      <c r="B317" s="281" t="s">
        <v>1971</v>
      </c>
      <c r="C317" s="113" t="s">
        <v>1970</v>
      </c>
      <c r="D317" s="297"/>
      <c r="E317" s="297"/>
      <c r="F317" s="114" t="str">
        <f t="shared" si="51"/>
        <v>-</v>
      </c>
      <c r="G317" s="108"/>
      <c r="H317" s="108"/>
      <c r="I317" s="108"/>
      <c r="J317" s="108"/>
      <c r="K317" s="108"/>
      <c r="L317" s="108"/>
      <c r="M317" s="108"/>
      <c r="N317" s="108"/>
      <c r="O317" s="108"/>
      <c r="P317" s="108"/>
      <c r="Q317" s="108"/>
      <c r="R317" s="108"/>
      <c r="S317" s="108"/>
      <c r="T317" s="108"/>
      <c r="U317" s="108"/>
      <c r="V317" s="108"/>
      <c r="W317" s="108"/>
      <c r="X317" s="108"/>
    </row>
    <row r="318" spans="1:24" ht="12.75" customHeight="1" x14ac:dyDescent="0.2">
      <c r="A318" s="112">
        <v>26484</v>
      </c>
      <c r="B318" s="281" t="s">
        <v>2535</v>
      </c>
      <c r="C318" s="113" t="s">
        <v>2536</v>
      </c>
      <c r="D318" s="297"/>
      <c r="E318" s="297"/>
      <c r="F318" s="114" t="str">
        <f t="shared" si="51"/>
        <v>-</v>
      </c>
      <c r="G318" s="108"/>
      <c r="H318" s="108"/>
      <c r="I318" s="108"/>
      <c r="J318" s="108"/>
      <c r="K318" s="108"/>
      <c r="L318" s="108"/>
      <c r="M318" s="108"/>
      <c r="N318" s="108"/>
      <c r="O318" s="108"/>
      <c r="P318" s="108"/>
      <c r="Q318" s="108"/>
      <c r="R318" s="108"/>
      <c r="S318" s="108"/>
      <c r="T318" s="108"/>
      <c r="U318" s="108"/>
      <c r="V318" s="108"/>
      <c r="W318" s="108"/>
      <c r="X318" s="108"/>
    </row>
    <row r="319" spans="1:24" ht="24" x14ac:dyDescent="0.2">
      <c r="A319" s="112">
        <v>26534</v>
      </c>
      <c r="B319" s="281" t="s">
        <v>1972</v>
      </c>
      <c r="C319" s="113" t="s">
        <v>1973</v>
      </c>
      <c r="D319" s="297"/>
      <c r="E319" s="297"/>
      <c r="F319" s="114" t="str">
        <f t="shared" si="51"/>
        <v>-</v>
      </c>
      <c r="G319" s="108"/>
      <c r="H319" s="108"/>
      <c r="I319" s="108"/>
      <c r="J319" s="108"/>
      <c r="K319" s="108"/>
      <c r="L319" s="108"/>
      <c r="M319" s="108"/>
      <c r="N319" s="108"/>
      <c r="O319" s="108"/>
      <c r="P319" s="108"/>
      <c r="Q319" s="108"/>
      <c r="R319" s="108"/>
      <c r="S319" s="108"/>
      <c r="T319" s="108"/>
      <c r="U319" s="108"/>
      <c r="V319" s="108"/>
      <c r="W319" s="108"/>
      <c r="X319" s="108"/>
    </row>
    <row r="320" spans="1:24" ht="12.75" customHeight="1" x14ac:dyDescent="0.2">
      <c r="A320" s="112">
        <v>26544</v>
      </c>
      <c r="B320" s="281" t="s">
        <v>2537</v>
      </c>
      <c r="C320" s="113" t="s">
        <v>2538</v>
      </c>
      <c r="D320" s="297"/>
      <c r="E320" s="297"/>
      <c r="F320" s="114" t="str">
        <f t="shared" si="51"/>
        <v>-</v>
      </c>
      <c r="G320" s="108"/>
      <c r="H320" s="108"/>
      <c r="I320" s="108"/>
      <c r="J320" s="108"/>
      <c r="K320" s="108"/>
      <c r="L320" s="108"/>
      <c r="M320" s="108"/>
      <c r="N320" s="108"/>
      <c r="O320" s="108"/>
      <c r="P320" s="108"/>
      <c r="Q320" s="108"/>
      <c r="R320" s="108"/>
      <c r="S320" s="108"/>
      <c r="T320" s="108"/>
      <c r="U320" s="108"/>
      <c r="V320" s="108"/>
      <c r="W320" s="108"/>
      <c r="X320" s="108"/>
    </row>
    <row r="321" spans="1:24" ht="12.75" customHeight="1" x14ac:dyDescent="0.2">
      <c r="A321" s="112">
        <v>26554</v>
      </c>
      <c r="B321" s="281" t="s">
        <v>2539</v>
      </c>
      <c r="C321" s="113" t="s">
        <v>2540</v>
      </c>
      <c r="D321" s="297"/>
      <c r="E321" s="297"/>
      <c r="F321" s="114" t="str">
        <f t="shared" si="51"/>
        <v>-</v>
      </c>
      <c r="G321" s="108"/>
      <c r="H321" s="108"/>
      <c r="I321" s="108"/>
      <c r="J321" s="108"/>
      <c r="K321" s="108"/>
      <c r="L321" s="108"/>
      <c r="M321" s="108"/>
      <c r="N321" s="108"/>
      <c r="O321" s="108"/>
      <c r="P321" s="108"/>
      <c r="Q321" s="108"/>
      <c r="R321" s="108"/>
      <c r="S321" s="108"/>
      <c r="T321" s="108"/>
      <c r="U321" s="108"/>
      <c r="V321" s="108"/>
      <c r="W321" s="108"/>
      <c r="X321" s="108"/>
    </row>
    <row r="322" spans="1:24" ht="12.75" customHeight="1" x14ac:dyDescent="0.2">
      <c r="A322" s="118">
        <v>26564</v>
      </c>
      <c r="B322" s="285" t="s">
        <v>2541</v>
      </c>
      <c r="C322" s="125" t="s">
        <v>2542</v>
      </c>
      <c r="D322" s="298"/>
      <c r="E322" s="298"/>
      <c r="F322" s="120" t="str">
        <f t="shared" si="51"/>
        <v>-</v>
      </c>
      <c r="G322" s="108"/>
      <c r="H322" s="108"/>
      <c r="I322" s="108"/>
      <c r="J322" s="108"/>
      <c r="K322" s="108"/>
      <c r="L322" s="108"/>
      <c r="M322" s="108"/>
      <c r="N322" s="108"/>
      <c r="O322" s="108"/>
      <c r="P322" s="108"/>
      <c r="Q322" s="108"/>
      <c r="R322" s="108"/>
      <c r="S322" s="108"/>
      <c r="T322" s="108"/>
      <c r="U322" s="108"/>
      <c r="V322" s="108"/>
      <c r="W322" s="108"/>
      <c r="X322" s="108"/>
    </row>
    <row r="323" spans="1:24" ht="15" customHeight="1" x14ac:dyDescent="0.2">
      <c r="A323" s="262"/>
      <c r="B323" s="286"/>
      <c r="C323" s="263"/>
      <c r="D323" s="126"/>
      <c r="E323" s="126"/>
      <c r="F323" s="111"/>
      <c r="G323" s="108"/>
      <c r="H323" s="108"/>
      <c r="I323" s="108"/>
      <c r="J323" s="108"/>
      <c r="K323" s="108"/>
      <c r="L323" s="108"/>
      <c r="M323" s="108"/>
      <c r="N323" s="108"/>
      <c r="O323" s="108"/>
      <c r="P323" s="108"/>
      <c r="Q323" s="108"/>
      <c r="R323" s="108"/>
      <c r="S323" s="108"/>
      <c r="T323" s="108"/>
      <c r="U323" s="108"/>
      <c r="V323" s="108"/>
      <c r="W323" s="108"/>
      <c r="X323" s="108"/>
    </row>
    <row r="324" spans="1:24" ht="15" customHeight="1" x14ac:dyDescent="0.2">
      <c r="A324" s="262"/>
      <c r="B324" s="286"/>
      <c r="C324" s="263"/>
      <c r="D324" s="111"/>
      <c r="E324" s="111"/>
      <c r="F324" s="111"/>
      <c r="G324" s="108"/>
      <c r="H324" s="108"/>
      <c r="I324" s="108"/>
      <c r="J324" s="108"/>
      <c r="K324" s="108"/>
      <c r="L324" s="108"/>
      <c r="M324" s="108"/>
      <c r="N324" s="108"/>
      <c r="O324" s="108"/>
      <c r="P324" s="108"/>
      <c r="Q324" s="108"/>
      <c r="R324" s="108"/>
      <c r="S324" s="108"/>
      <c r="T324" s="108"/>
      <c r="U324" s="108"/>
      <c r="V324" s="108"/>
      <c r="W324" s="108"/>
      <c r="X324" s="108"/>
    </row>
    <row r="325" spans="1:24" ht="15" customHeight="1" x14ac:dyDescent="0.2">
      <c r="A325" s="262"/>
      <c r="B325" s="286"/>
      <c r="C325" s="263"/>
      <c r="D325" s="111"/>
      <c r="E325" s="111"/>
      <c r="F325" s="111"/>
      <c r="G325" s="108"/>
      <c r="H325" s="108"/>
      <c r="I325" s="108"/>
      <c r="J325" s="108"/>
      <c r="K325" s="108"/>
      <c r="L325" s="108"/>
      <c r="M325" s="108"/>
      <c r="N325" s="108"/>
      <c r="O325" s="108"/>
      <c r="P325" s="108"/>
      <c r="Q325" s="108"/>
      <c r="R325" s="108"/>
      <c r="S325" s="108"/>
      <c r="T325" s="108"/>
      <c r="U325" s="108"/>
      <c r="V325" s="108"/>
      <c r="W325" s="108"/>
      <c r="X325" s="108"/>
    </row>
    <row r="326" spans="1:24" ht="15" customHeight="1" x14ac:dyDescent="0.2">
      <c r="A326" s="262"/>
      <c r="B326" s="286"/>
      <c r="C326" s="263"/>
      <c r="D326" s="111"/>
      <c r="E326" s="111"/>
      <c r="F326" s="111"/>
      <c r="G326" s="108"/>
      <c r="H326" s="108"/>
      <c r="I326" s="108"/>
      <c r="J326" s="108"/>
      <c r="K326" s="108"/>
      <c r="L326" s="108"/>
      <c r="M326" s="108"/>
      <c r="N326" s="108"/>
      <c r="O326" s="108"/>
      <c r="P326" s="108"/>
      <c r="Q326" s="108"/>
      <c r="R326" s="108"/>
      <c r="S326" s="108"/>
      <c r="T326" s="108"/>
      <c r="U326" s="108"/>
      <c r="V326" s="108"/>
      <c r="W326" s="108"/>
      <c r="X326" s="108"/>
    </row>
    <row r="327" spans="1:24" ht="15" customHeight="1" x14ac:dyDescent="0.2">
      <c r="A327" s="262"/>
      <c r="B327" s="286"/>
      <c r="C327" s="263"/>
      <c r="D327" s="111"/>
      <c r="E327" s="111"/>
      <c r="F327" s="111"/>
      <c r="G327" s="108"/>
      <c r="H327" s="108"/>
      <c r="I327" s="108"/>
      <c r="J327" s="108"/>
      <c r="K327" s="108"/>
      <c r="L327" s="108"/>
      <c r="M327" s="108"/>
      <c r="N327" s="108"/>
      <c r="O327" s="108"/>
      <c r="P327" s="108"/>
      <c r="Q327" s="108"/>
      <c r="R327" s="108"/>
      <c r="S327" s="108"/>
      <c r="T327" s="108"/>
      <c r="U327" s="108"/>
      <c r="V327" s="108"/>
      <c r="W327" s="108"/>
      <c r="X327" s="108"/>
    </row>
    <row r="328" spans="1:24" ht="15" customHeight="1" x14ac:dyDescent="0.2">
      <c r="A328" s="262"/>
      <c r="B328" s="286"/>
      <c r="C328" s="263"/>
      <c r="D328" s="111"/>
      <c r="E328" s="111"/>
      <c r="F328" s="111"/>
      <c r="G328" s="108"/>
      <c r="H328" s="108"/>
      <c r="I328" s="108"/>
      <c r="J328" s="108"/>
      <c r="K328" s="108"/>
      <c r="L328" s="108"/>
      <c r="M328" s="108"/>
      <c r="N328" s="108"/>
      <c r="O328" s="108"/>
      <c r="P328" s="108"/>
      <c r="Q328" s="108"/>
      <c r="R328" s="108"/>
      <c r="S328" s="108"/>
      <c r="T328" s="108"/>
      <c r="U328" s="108"/>
      <c r="V328" s="108"/>
      <c r="W328" s="108"/>
      <c r="X328" s="108"/>
    </row>
    <row r="329" spans="1:24" ht="15" customHeight="1" x14ac:dyDescent="0.2">
      <c r="A329" s="262"/>
      <c r="B329" s="286"/>
      <c r="C329" s="263"/>
      <c r="D329" s="111"/>
      <c r="E329" s="111"/>
      <c r="F329" s="111"/>
      <c r="G329" s="108"/>
      <c r="H329" s="108"/>
      <c r="I329" s="108"/>
      <c r="J329" s="108"/>
      <c r="K329" s="108"/>
      <c r="L329" s="108"/>
      <c r="M329" s="108"/>
      <c r="N329" s="108"/>
      <c r="O329" s="108"/>
      <c r="P329" s="108"/>
      <c r="Q329" s="108"/>
      <c r="R329" s="108"/>
      <c r="S329" s="108"/>
      <c r="T329" s="108"/>
      <c r="U329" s="108"/>
      <c r="V329" s="108"/>
      <c r="W329" s="108"/>
      <c r="X329" s="108"/>
    </row>
    <row r="330" spans="1:24" ht="15" customHeight="1" x14ac:dyDescent="0.2">
      <c r="A330" s="262"/>
      <c r="B330" s="286"/>
      <c r="C330" s="263"/>
      <c r="D330" s="111"/>
      <c r="E330" s="111"/>
      <c r="F330" s="111"/>
      <c r="G330" s="108"/>
      <c r="H330" s="108"/>
      <c r="I330" s="108"/>
      <c r="J330" s="108"/>
      <c r="K330" s="108"/>
      <c r="L330" s="108"/>
      <c r="M330" s="108"/>
      <c r="N330" s="108"/>
      <c r="O330" s="108"/>
      <c r="P330" s="108"/>
      <c r="Q330" s="108"/>
      <c r="R330" s="108"/>
      <c r="S330" s="108"/>
      <c r="T330" s="108"/>
      <c r="U330" s="108"/>
      <c r="V330" s="108"/>
      <c r="W330" s="108"/>
      <c r="X330" s="108"/>
    </row>
    <row r="331" spans="1:24" ht="15" customHeight="1" x14ac:dyDescent="0.2">
      <c r="A331" s="262"/>
      <c r="B331" s="286"/>
      <c r="C331" s="263"/>
      <c r="D331" s="111"/>
      <c r="E331" s="111"/>
      <c r="F331" s="111"/>
      <c r="G331" s="108"/>
      <c r="H331" s="108"/>
      <c r="I331" s="108"/>
      <c r="J331" s="108"/>
      <c r="K331" s="108"/>
      <c r="L331" s="108"/>
      <c r="M331" s="108"/>
      <c r="N331" s="108"/>
      <c r="O331" s="108"/>
      <c r="P331" s="108"/>
      <c r="Q331" s="108"/>
      <c r="R331" s="108"/>
      <c r="S331" s="108"/>
      <c r="T331" s="108"/>
      <c r="U331" s="108"/>
      <c r="V331" s="108"/>
      <c r="W331" s="108"/>
      <c r="X331" s="108"/>
    </row>
    <row r="332" spans="1:24" ht="15" customHeight="1" x14ac:dyDescent="0.2">
      <c r="A332" s="262"/>
      <c r="B332" s="286"/>
      <c r="C332" s="263"/>
      <c r="D332" s="111"/>
      <c r="E332" s="111"/>
      <c r="F332" s="111"/>
      <c r="G332" s="108"/>
      <c r="H332" s="108"/>
      <c r="I332" s="108"/>
      <c r="J332" s="108"/>
      <c r="K332" s="108"/>
      <c r="L332" s="108"/>
      <c r="M332" s="108"/>
      <c r="N332" s="108"/>
      <c r="O332" s="108"/>
      <c r="P332" s="108"/>
      <c r="Q332" s="108"/>
      <c r="R332" s="108"/>
      <c r="S332" s="108"/>
      <c r="T332" s="108"/>
      <c r="U332" s="108"/>
      <c r="V332" s="108"/>
      <c r="W332" s="108"/>
      <c r="X332" s="108"/>
    </row>
    <row r="333" spans="1:24" ht="15" customHeight="1" x14ac:dyDescent="0.2">
      <c r="A333" s="262"/>
      <c r="B333" s="286"/>
      <c r="C333" s="263"/>
      <c r="D333" s="111"/>
      <c r="E333" s="111"/>
      <c r="F333" s="111"/>
      <c r="G333" s="108"/>
      <c r="H333" s="108"/>
      <c r="I333" s="108"/>
      <c r="J333" s="108"/>
      <c r="K333" s="108"/>
      <c r="L333" s="108"/>
      <c r="M333" s="108"/>
      <c r="N333" s="108"/>
      <c r="O333" s="108"/>
      <c r="P333" s="108"/>
      <c r="Q333" s="108"/>
      <c r="R333" s="108"/>
      <c r="S333" s="108"/>
      <c r="T333" s="108"/>
      <c r="U333" s="108"/>
      <c r="V333" s="108"/>
      <c r="W333" s="108"/>
      <c r="X333" s="108"/>
    </row>
    <row r="334" spans="1:24" ht="15" customHeight="1" x14ac:dyDescent="0.2">
      <c r="A334" s="262"/>
      <c r="B334" s="286"/>
      <c r="C334" s="263"/>
      <c r="D334" s="111"/>
      <c r="E334" s="111"/>
      <c r="F334" s="111"/>
      <c r="G334" s="108"/>
      <c r="H334" s="108"/>
      <c r="I334" s="108"/>
      <c r="J334" s="108"/>
      <c r="K334" s="108"/>
      <c r="L334" s="108"/>
      <c r="M334" s="108"/>
      <c r="N334" s="108"/>
      <c r="O334" s="108"/>
      <c r="P334" s="108"/>
      <c r="Q334" s="108"/>
      <c r="R334" s="108"/>
      <c r="S334" s="108"/>
      <c r="T334" s="108"/>
      <c r="U334" s="108"/>
      <c r="V334" s="108"/>
      <c r="W334" s="108"/>
      <c r="X334" s="108"/>
    </row>
    <row r="335" spans="1:24" ht="15" customHeight="1" x14ac:dyDescent="0.2">
      <c r="A335" s="262"/>
      <c r="B335" s="286"/>
      <c r="C335" s="263"/>
      <c r="D335" s="111"/>
      <c r="E335" s="111"/>
      <c r="F335" s="111"/>
      <c r="G335" s="108"/>
      <c r="H335" s="108"/>
      <c r="I335" s="108"/>
      <c r="J335" s="108"/>
      <c r="K335" s="108"/>
      <c r="L335" s="108"/>
      <c r="M335" s="108"/>
      <c r="N335" s="108"/>
      <c r="O335" s="108"/>
      <c r="P335" s="108"/>
      <c r="Q335" s="108"/>
      <c r="R335" s="108"/>
      <c r="S335" s="108"/>
      <c r="T335" s="108"/>
      <c r="U335" s="108"/>
      <c r="V335" s="108"/>
      <c r="W335" s="108"/>
      <c r="X335" s="108"/>
    </row>
    <row r="336" spans="1:24" ht="15" customHeight="1" x14ac:dyDescent="0.2">
      <c r="A336" s="262"/>
      <c r="B336" s="286"/>
      <c r="C336" s="263"/>
      <c r="D336" s="111"/>
      <c r="E336" s="111"/>
      <c r="F336" s="111"/>
      <c r="G336" s="108"/>
      <c r="H336" s="108"/>
      <c r="I336" s="108"/>
      <c r="J336" s="108"/>
      <c r="K336" s="108"/>
      <c r="L336" s="108"/>
      <c r="M336" s="108"/>
      <c r="N336" s="108"/>
      <c r="O336" s="108"/>
      <c r="P336" s="108"/>
      <c r="Q336" s="108"/>
      <c r="R336" s="108"/>
      <c r="S336" s="108"/>
      <c r="T336" s="108"/>
      <c r="U336" s="108"/>
      <c r="V336" s="108"/>
      <c r="W336" s="108"/>
      <c r="X336" s="108"/>
    </row>
    <row r="337" spans="1:24" ht="15" customHeight="1" x14ac:dyDescent="0.2">
      <c r="A337" s="262"/>
      <c r="B337" s="286"/>
      <c r="C337" s="263"/>
      <c r="D337" s="111"/>
      <c r="E337" s="111"/>
      <c r="F337" s="111"/>
      <c r="G337" s="108"/>
      <c r="H337" s="108"/>
      <c r="I337" s="108"/>
      <c r="J337" s="108"/>
      <c r="K337" s="108"/>
      <c r="L337" s="108"/>
      <c r="M337" s="108"/>
      <c r="N337" s="108"/>
      <c r="O337" s="108"/>
      <c r="P337" s="108"/>
      <c r="Q337" s="108"/>
      <c r="R337" s="108"/>
      <c r="S337" s="108"/>
      <c r="T337" s="108"/>
      <c r="U337" s="108"/>
      <c r="V337" s="108"/>
      <c r="W337" s="108"/>
      <c r="X337" s="108"/>
    </row>
    <row r="338" spans="1:24" ht="15" customHeight="1" x14ac:dyDescent="0.2">
      <c r="A338" s="262"/>
      <c r="B338" s="286"/>
      <c r="C338" s="263"/>
      <c r="D338" s="111"/>
      <c r="E338" s="111"/>
      <c r="F338" s="111"/>
      <c r="G338" s="108"/>
      <c r="H338" s="108"/>
      <c r="I338" s="108"/>
      <c r="J338" s="108"/>
      <c r="K338" s="108"/>
      <c r="L338" s="108"/>
      <c r="M338" s="108"/>
      <c r="N338" s="108"/>
      <c r="O338" s="108"/>
      <c r="P338" s="108"/>
      <c r="Q338" s="108"/>
      <c r="R338" s="108"/>
      <c r="S338" s="108"/>
      <c r="T338" s="108"/>
      <c r="U338" s="108"/>
      <c r="V338" s="108"/>
      <c r="W338" s="108"/>
      <c r="X338" s="108"/>
    </row>
    <row r="339" spans="1:24" ht="15" customHeight="1" x14ac:dyDescent="0.2">
      <c r="A339" s="262"/>
      <c r="B339" s="286"/>
      <c r="C339" s="263"/>
      <c r="D339" s="111"/>
      <c r="E339" s="111"/>
      <c r="F339" s="111"/>
      <c r="G339" s="108"/>
      <c r="H339" s="108"/>
      <c r="I339" s="108"/>
      <c r="J339" s="108"/>
      <c r="K339" s="108"/>
      <c r="L339" s="108"/>
      <c r="M339" s="108"/>
      <c r="N339" s="108"/>
      <c r="O339" s="108"/>
      <c r="P339" s="108"/>
      <c r="Q339" s="108"/>
      <c r="R339" s="108"/>
      <c r="S339" s="108"/>
      <c r="T339" s="108"/>
      <c r="U339" s="108"/>
      <c r="V339" s="108"/>
      <c r="W339" s="108"/>
      <c r="X339" s="108"/>
    </row>
    <row r="340" spans="1:24" ht="15" customHeight="1" x14ac:dyDescent="0.2">
      <c r="A340" s="262"/>
      <c r="B340" s="286"/>
      <c r="C340" s="263"/>
      <c r="D340" s="111"/>
      <c r="E340" s="111"/>
      <c r="F340" s="111"/>
      <c r="G340" s="108"/>
      <c r="H340" s="108"/>
      <c r="I340" s="108"/>
      <c r="J340" s="108"/>
      <c r="K340" s="108"/>
      <c r="L340" s="108"/>
      <c r="M340" s="108"/>
      <c r="N340" s="108"/>
      <c r="O340" s="108"/>
      <c r="P340" s="108"/>
      <c r="Q340" s="108"/>
      <c r="R340" s="108"/>
      <c r="S340" s="108"/>
      <c r="T340" s="108"/>
      <c r="U340" s="108"/>
      <c r="V340" s="108"/>
      <c r="W340" s="108"/>
      <c r="X340" s="108"/>
    </row>
    <row r="341" spans="1:24" ht="15" customHeight="1" x14ac:dyDescent="0.2">
      <c r="A341" s="262"/>
      <c r="B341" s="286"/>
      <c r="C341" s="263"/>
      <c r="D341" s="111"/>
      <c r="E341" s="111"/>
      <c r="F341" s="111"/>
      <c r="G341" s="108"/>
      <c r="H341" s="108"/>
      <c r="I341" s="108"/>
      <c r="J341" s="108"/>
      <c r="K341" s="108"/>
      <c r="L341" s="108"/>
      <c r="M341" s="108"/>
      <c r="N341" s="108"/>
      <c r="O341" s="108"/>
      <c r="P341" s="108"/>
      <c r="Q341" s="108"/>
      <c r="R341" s="108"/>
      <c r="S341" s="108"/>
      <c r="T341" s="108"/>
      <c r="U341" s="108"/>
      <c r="V341" s="108"/>
      <c r="W341" s="108"/>
      <c r="X341" s="108"/>
    </row>
    <row r="342" spans="1:24" ht="15" customHeight="1" x14ac:dyDescent="0.2">
      <c r="A342" s="262"/>
      <c r="B342" s="286"/>
      <c r="C342" s="263"/>
      <c r="D342" s="111"/>
      <c r="E342" s="111"/>
      <c r="F342" s="111"/>
      <c r="G342" s="108"/>
      <c r="H342" s="108"/>
      <c r="I342" s="108"/>
      <c r="J342" s="108"/>
      <c r="K342" s="108"/>
      <c r="L342" s="108"/>
      <c r="M342" s="108"/>
      <c r="N342" s="108"/>
      <c r="O342" s="108"/>
      <c r="P342" s="108"/>
      <c r="Q342" s="108"/>
      <c r="R342" s="108"/>
      <c r="S342" s="108"/>
      <c r="T342" s="108"/>
      <c r="U342" s="108"/>
      <c r="V342" s="108"/>
      <c r="W342" s="108"/>
      <c r="X342" s="108"/>
    </row>
    <row r="343" spans="1:24" ht="15" customHeight="1" x14ac:dyDescent="0.2">
      <c r="A343" s="262"/>
      <c r="B343" s="286"/>
      <c r="C343" s="263"/>
      <c r="D343" s="111"/>
      <c r="E343" s="111"/>
      <c r="F343" s="111"/>
      <c r="G343" s="108"/>
      <c r="H343" s="108"/>
      <c r="I343" s="108"/>
      <c r="J343" s="108"/>
      <c r="K343" s="108"/>
      <c r="L343" s="108"/>
      <c r="M343" s="108"/>
      <c r="N343" s="108"/>
      <c r="O343" s="108"/>
      <c r="P343" s="108"/>
      <c r="Q343" s="108"/>
      <c r="R343" s="108"/>
      <c r="S343" s="108"/>
      <c r="T343" s="108"/>
      <c r="U343" s="108"/>
      <c r="V343" s="108"/>
      <c r="W343" s="108"/>
      <c r="X343" s="108"/>
    </row>
    <row r="344" spans="1:24" ht="15" customHeight="1" x14ac:dyDescent="0.2">
      <c r="A344" s="262"/>
      <c r="B344" s="286"/>
      <c r="C344" s="263"/>
      <c r="D344" s="111"/>
      <c r="E344" s="111"/>
      <c r="F344" s="111"/>
      <c r="G344" s="108"/>
      <c r="H344" s="108"/>
      <c r="I344" s="108"/>
      <c r="J344" s="108"/>
      <c r="K344" s="108"/>
      <c r="L344" s="108"/>
      <c r="M344" s="108"/>
      <c r="N344" s="108"/>
      <c r="O344" s="108"/>
      <c r="P344" s="108"/>
      <c r="Q344" s="108"/>
      <c r="R344" s="108"/>
      <c r="S344" s="108"/>
      <c r="T344" s="108"/>
      <c r="U344" s="108"/>
      <c r="V344" s="108"/>
      <c r="W344" s="108"/>
      <c r="X344" s="108"/>
    </row>
    <row r="345" spans="1:24" ht="15" customHeight="1" x14ac:dyDescent="0.2">
      <c r="A345" s="262"/>
      <c r="B345" s="286"/>
      <c r="C345" s="263"/>
      <c r="D345" s="111"/>
      <c r="E345" s="111"/>
      <c r="F345" s="111"/>
      <c r="G345" s="108"/>
      <c r="H345" s="108"/>
      <c r="I345" s="108"/>
      <c r="J345" s="108"/>
      <c r="K345" s="108"/>
      <c r="L345" s="108"/>
      <c r="M345" s="108"/>
      <c r="N345" s="108"/>
      <c r="O345" s="108"/>
      <c r="P345" s="108"/>
      <c r="Q345" s="108"/>
      <c r="R345" s="108"/>
      <c r="S345" s="108"/>
      <c r="T345" s="108"/>
      <c r="U345" s="108"/>
      <c r="V345" s="108"/>
      <c r="W345" s="108"/>
      <c r="X345" s="108"/>
    </row>
    <row r="346" spans="1:24" ht="15" customHeight="1" x14ac:dyDescent="0.2">
      <c r="A346" s="262"/>
      <c r="B346" s="286"/>
      <c r="C346" s="263"/>
      <c r="D346" s="111"/>
      <c r="E346" s="111"/>
      <c r="F346" s="111"/>
      <c r="G346" s="108"/>
      <c r="H346" s="108"/>
      <c r="I346" s="108"/>
      <c r="J346" s="108"/>
      <c r="K346" s="108"/>
      <c r="L346" s="108"/>
      <c r="M346" s="108"/>
      <c r="N346" s="108"/>
      <c r="O346" s="108"/>
      <c r="P346" s="108"/>
      <c r="Q346" s="108"/>
      <c r="R346" s="108"/>
      <c r="S346" s="108"/>
      <c r="T346" s="108"/>
      <c r="U346" s="108"/>
      <c r="V346" s="108"/>
      <c r="W346" s="108"/>
      <c r="X346" s="108"/>
    </row>
    <row r="347" spans="1:24" ht="15" customHeight="1" x14ac:dyDescent="0.2">
      <c r="A347" s="262"/>
      <c r="B347" s="286"/>
      <c r="C347" s="263"/>
      <c r="D347" s="111"/>
      <c r="E347" s="111"/>
      <c r="F347" s="111"/>
      <c r="G347" s="108"/>
      <c r="H347" s="108"/>
      <c r="I347" s="108"/>
      <c r="J347" s="108"/>
      <c r="K347" s="108"/>
      <c r="L347" s="108"/>
      <c r="M347" s="108"/>
      <c r="N347" s="108"/>
      <c r="O347" s="108"/>
      <c r="P347" s="108"/>
      <c r="Q347" s="108"/>
      <c r="R347" s="108"/>
      <c r="S347" s="108"/>
      <c r="T347" s="108"/>
      <c r="U347" s="108"/>
      <c r="V347" s="108"/>
      <c r="W347" s="108"/>
      <c r="X347" s="108"/>
    </row>
    <row r="348" spans="1:24" ht="15" customHeight="1" x14ac:dyDescent="0.2">
      <c r="A348" s="262"/>
      <c r="B348" s="286"/>
      <c r="C348" s="263"/>
      <c r="D348" s="111"/>
      <c r="E348" s="111"/>
      <c r="F348" s="111"/>
      <c r="G348" s="108"/>
      <c r="H348" s="108"/>
      <c r="I348" s="108"/>
      <c r="J348" s="108"/>
      <c r="K348" s="108"/>
      <c r="L348" s="108"/>
      <c r="M348" s="108"/>
      <c r="N348" s="108"/>
      <c r="O348" s="108"/>
      <c r="P348" s="108"/>
      <c r="Q348" s="108"/>
      <c r="R348" s="108"/>
      <c r="S348" s="108"/>
      <c r="T348" s="108"/>
      <c r="U348" s="108"/>
      <c r="V348" s="108"/>
      <c r="W348" s="108"/>
      <c r="X348" s="108"/>
    </row>
    <row r="349" spans="1:24" ht="15" customHeight="1" x14ac:dyDescent="0.2">
      <c r="A349" s="262"/>
      <c r="B349" s="286"/>
      <c r="C349" s="263"/>
      <c r="D349" s="111"/>
      <c r="E349" s="111"/>
      <c r="F349" s="111"/>
      <c r="G349" s="108"/>
      <c r="H349" s="108"/>
      <c r="I349" s="108"/>
      <c r="J349" s="108"/>
      <c r="K349" s="108"/>
      <c r="L349" s="108"/>
      <c r="M349" s="108"/>
      <c r="N349" s="108"/>
      <c r="O349" s="108"/>
      <c r="P349" s="108"/>
      <c r="Q349" s="108"/>
      <c r="R349" s="108"/>
      <c r="S349" s="108"/>
      <c r="T349" s="108"/>
      <c r="U349" s="108"/>
      <c r="V349" s="108"/>
      <c r="W349" s="108"/>
      <c r="X349" s="108"/>
    </row>
    <row r="350" spans="1:24" ht="15" customHeight="1" x14ac:dyDescent="0.2">
      <c r="A350" s="262"/>
      <c r="B350" s="286"/>
      <c r="C350" s="263"/>
      <c r="D350" s="111"/>
      <c r="E350" s="111"/>
      <c r="F350" s="111"/>
      <c r="G350" s="108"/>
      <c r="H350" s="108"/>
      <c r="I350" s="108"/>
      <c r="J350" s="108"/>
      <c r="K350" s="108"/>
      <c r="L350" s="108"/>
      <c r="M350" s="108"/>
      <c r="N350" s="108"/>
      <c r="O350" s="108"/>
      <c r="P350" s="108"/>
      <c r="Q350" s="108"/>
      <c r="R350" s="108"/>
      <c r="S350" s="108"/>
      <c r="T350" s="108"/>
      <c r="U350" s="108"/>
      <c r="V350" s="108"/>
      <c r="W350" s="108"/>
      <c r="X350" s="108"/>
    </row>
    <row r="351" spans="1:24" ht="15" customHeight="1" x14ac:dyDescent="0.2">
      <c r="A351" s="262"/>
      <c r="B351" s="286"/>
      <c r="C351" s="263"/>
      <c r="D351" s="111"/>
      <c r="E351" s="111"/>
      <c r="F351" s="111"/>
      <c r="G351" s="108"/>
      <c r="H351" s="108"/>
      <c r="I351" s="108"/>
      <c r="J351" s="108"/>
      <c r="K351" s="108"/>
      <c r="L351" s="108"/>
      <c r="M351" s="108"/>
      <c r="N351" s="108"/>
      <c r="O351" s="108"/>
      <c r="P351" s="108"/>
      <c r="Q351" s="108"/>
      <c r="R351" s="108"/>
      <c r="S351" s="108"/>
      <c r="T351" s="108"/>
      <c r="U351" s="108"/>
      <c r="V351" s="108"/>
      <c r="W351" s="108"/>
      <c r="X351" s="108"/>
    </row>
    <row r="352" spans="1:24" ht="15" customHeight="1" x14ac:dyDescent="0.2">
      <c r="A352" s="262"/>
      <c r="B352" s="286"/>
      <c r="C352" s="263"/>
      <c r="D352" s="111"/>
      <c r="E352" s="111"/>
      <c r="F352" s="111"/>
      <c r="G352" s="108"/>
      <c r="H352" s="108"/>
      <c r="I352" s="108"/>
      <c r="J352" s="108"/>
      <c r="K352" s="108"/>
      <c r="L352" s="108"/>
      <c r="M352" s="108"/>
      <c r="N352" s="108"/>
      <c r="O352" s="108"/>
      <c r="P352" s="108"/>
      <c r="Q352" s="108"/>
      <c r="R352" s="108"/>
      <c r="S352" s="108"/>
      <c r="T352" s="108"/>
      <c r="U352" s="108"/>
      <c r="V352" s="108"/>
      <c r="W352" s="108"/>
      <c r="X352" s="108"/>
    </row>
    <row r="353" spans="1:24" ht="15" customHeight="1" x14ac:dyDescent="0.2">
      <c r="A353" s="262"/>
      <c r="B353" s="286"/>
      <c r="C353" s="263"/>
      <c r="D353" s="111"/>
      <c r="E353" s="111"/>
      <c r="F353" s="111"/>
      <c r="G353" s="108"/>
      <c r="H353" s="108"/>
      <c r="I353" s="108"/>
      <c r="J353" s="108"/>
      <c r="K353" s="108"/>
      <c r="L353" s="108"/>
      <c r="M353" s="108"/>
      <c r="N353" s="108"/>
      <c r="O353" s="108"/>
      <c r="P353" s="108"/>
      <c r="Q353" s="108"/>
      <c r="R353" s="108"/>
      <c r="S353" s="108"/>
      <c r="T353" s="108"/>
      <c r="U353" s="108"/>
      <c r="V353" s="108"/>
      <c r="W353" s="108"/>
      <c r="X353" s="108"/>
    </row>
    <row r="354" spans="1:24" ht="15" customHeight="1" x14ac:dyDescent="0.2">
      <c r="A354" s="262"/>
      <c r="B354" s="286"/>
      <c r="C354" s="263"/>
      <c r="D354" s="111"/>
      <c r="E354" s="111"/>
      <c r="F354" s="111"/>
      <c r="G354" s="108"/>
      <c r="H354" s="108"/>
      <c r="I354" s="108"/>
      <c r="J354" s="108"/>
      <c r="K354" s="108"/>
      <c r="L354" s="108"/>
      <c r="M354" s="108"/>
      <c r="N354" s="108"/>
      <c r="O354" s="108"/>
      <c r="P354" s="108"/>
      <c r="Q354" s="108"/>
      <c r="R354" s="108"/>
      <c r="S354" s="108"/>
      <c r="T354" s="108"/>
      <c r="U354" s="108"/>
      <c r="V354" s="108"/>
      <c r="W354" s="108"/>
      <c r="X354" s="108"/>
    </row>
    <row r="355" spans="1:24" ht="15" customHeight="1" x14ac:dyDescent="0.2">
      <c r="A355" s="262"/>
      <c r="B355" s="286"/>
      <c r="C355" s="263"/>
      <c r="D355" s="111"/>
      <c r="E355" s="111"/>
      <c r="F355" s="111"/>
      <c r="G355" s="108"/>
      <c r="H355" s="108"/>
      <c r="I355" s="108"/>
      <c r="J355" s="108"/>
      <c r="K355" s="108"/>
      <c r="L355" s="108"/>
      <c r="M355" s="108"/>
      <c r="N355" s="108"/>
      <c r="O355" s="108"/>
      <c r="P355" s="108"/>
      <c r="Q355" s="108"/>
      <c r="R355" s="108"/>
      <c r="S355" s="108"/>
      <c r="T355" s="108"/>
      <c r="U355" s="108"/>
      <c r="V355" s="108"/>
      <c r="W355" s="108"/>
      <c r="X355" s="108"/>
    </row>
    <row r="356" spans="1:24" ht="15" customHeight="1" x14ac:dyDescent="0.2">
      <c r="A356" s="262"/>
      <c r="B356" s="286"/>
      <c r="C356" s="263"/>
      <c r="D356" s="111"/>
      <c r="E356" s="111"/>
      <c r="F356" s="111"/>
      <c r="G356" s="108"/>
      <c r="H356" s="108"/>
      <c r="I356" s="108"/>
      <c r="J356" s="108"/>
      <c r="K356" s="108"/>
      <c r="L356" s="108"/>
      <c r="M356" s="108"/>
      <c r="N356" s="108"/>
      <c r="O356" s="108"/>
      <c r="P356" s="108"/>
      <c r="Q356" s="108"/>
      <c r="R356" s="108"/>
      <c r="S356" s="108"/>
      <c r="T356" s="108"/>
      <c r="U356" s="108"/>
      <c r="V356" s="108"/>
      <c r="W356" s="108"/>
      <c r="X356" s="108"/>
    </row>
    <row r="357" spans="1:24" ht="15" customHeight="1" x14ac:dyDescent="0.2">
      <c r="A357" s="262"/>
      <c r="B357" s="286"/>
      <c r="C357" s="263"/>
      <c r="D357" s="111"/>
      <c r="E357" s="111"/>
      <c r="F357" s="111"/>
      <c r="G357" s="108"/>
      <c r="H357" s="108"/>
      <c r="I357" s="108"/>
      <c r="J357" s="108"/>
      <c r="K357" s="108"/>
      <c r="L357" s="108"/>
      <c r="M357" s="108"/>
      <c r="N357" s="108"/>
      <c r="O357" s="108"/>
      <c r="P357" s="108"/>
      <c r="Q357" s="108"/>
      <c r="R357" s="108"/>
      <c r="S357" s="108"/>
      <c r="T357" s="108"/>
      <c r="U357" s="108"/>
      <c r="V357" s="108"/>
      <c r="W357" s="108"/>
      <c r="X357" s="108"/>
    </row>
    <row r="358" spans="1:24" ht="15" customHeight="1" x14ac:dyDescent="0.2">
      <c r="A358" s="262"/>
      <c r="B358" s="286"/>
      <c r="C358" s="263"/>
      <c r="D358" s="111"/>
      <c r="E358" s="111"/>
      <c r="F358" s="111"/>
      <c r="G358" s="108"/>
      <c r="H358" s="108"/>
      <c r="I358" s="108"/>
      <c r="J358" s="108"/>
      <c r="K358" s="108"/>
      <c r="L358" s="108"/>
      <c r="M358" s="108"/>
      <c r="N358" s="108"/>
      <c r="O358" s="108"/>
      <c r="P358" s="108"/>
      <c r="Q358" s="108"/>
      <c r="R358" s="108"/>
      <c r="S358" s="108"/>
      <c r="T358" s="108"/>
      <c r="U358" s="108"/>
      <c r="V358" s="108"/>
      <c r="W358" s="108"/>
      <c r="X358" s="108"/>
    </row>
    <row r="359" spans="1:24" ht="15" customHeight="1" x14ac:dyDescent="0.2">
      <c r="A359" s="262"/>
      <c r="B359" s="286"/>
      <c r="C359" s="263"/>
      <c r="D359" s="111"/>
      <c r="E359" s="111"/>
      <c r="F359" s="111"/>
      <c r="G359" s="108"/>
      <c r="H359" s="108"/>
      <c r="I359" s="108"/>
      <c r="J359" s="108"/>
      <c r="K359" s="108"/>
      <c r="L359" s="108"/>
      <c r="M359" s="108"/>
      <c r="N359" s="108"/>
      <c r="O359" s="108"/>
      <c r="P359" s="108"/>
      <c r="Q359" s="108"/>
      <c r="R359" s="108"/>
      <c r="S359" s="108"/>
      <c r="T359" s="108"/>
      <c r="U359" s="108"/>
      <c r="V359" s="108"/>
      <c r="W359" s="108"/>
      <c r="X359" s="108"/>
    </row>
    <row r="360" spans="1:24" ht="15" customHeight="1" x14ac:dyDescent="0.2">
      <c r="A360" s="262"/>
      <c r="B360" s="286"/>
      <c r="C360" s="263"/>
      <c r="D360" s="111"/>
      <c r="E360" s="111"/>
      <c r="F360" s="111"/>
      <c r="G360" s="108"/>
      <c r="H360" s="108"/>
      <c r="I360" s="108"/>
      <c r="J360" s="108"/>
      <c r="K360" s="108"/>
      <c r="L360" s="108"/>
      <c r="M360" s="108"/>
      <c r="N360" s="108"/>
      <c r="O360" s="108"/>
      <c r="P360" s="108"/>
      <c r="Q360" s="108"/>
      <c r="R360" s="108"/>
      <c r="S360" s="108"/>
      <c r="T360" s="108"/>
      <c r="U360" s="108"/>
      <c r="V360" s="108"/>
      <c r="W360" s="108"/>
      <c r="X360" s="108"/>
    </row>
    <row r="361" spans="1:24" ht="15" customHeight="1" x14ac:dyDescent="0.2">
      <c r="A361" s="262"/>
      <c r="B361" s="286"/>
      <c r="C361" s="263"/>
      <c r="D361" s="111"/>
      <c r="E361" s="111"/>
      <c r="F361" s="111"/>
      <c r="G361" s="108"/>
      <c r="H361" s="108"/>
      <c r="I361" s="108"/>
      <c r="J361" s="108"/>
      <c r="K361" s="108"/>
      <c r="L361" s="108"/>
      <c r="M361" s="108"/>
      <c r="N361" s="108"/>
      <c r="O361" s="108"/>
      <c r="P361" s="108"/>
      <c r="Q361" s="108"/>
      <c r="R361" s="108"/>
      <c r="S361" s="108"/>
      <c r="T361" s="108"/>
      <c r="U361" s="108"/>
      <c r="V361" s="108"/>
      <c r="W361" s="108"/>
      <c r="X361" s="108"/>
    </row>
    <row r="362" spans="1:24" ht="15" customHeight="1" x14ac:dyDescent="0.2">
      <c r="A362" s="262"/>
      <c r="B362" s="286"/>
      <c r="C362" s="263"/>
      <c r="D362" s="111"/>
      <c r="E362" s="111"/>
      <c r="F362" s="111"/>
      <c r="G362" s="108"/>
      <c r="H362" s="108"/>
      <c r="I362" s="108"/>
      <c r="J362" s="108"/>
      <c r="K362" s="108"/>
      <c r="L362" s="108"/>
      <c r="M362" s="108"/>
      <c r="N362" s="108"/>
      <c r="O362" s="108"/>
      <c r="P362" s="108"/>
      <c r="Q362" s="108"/>
      <c r="R362" s="108"/>
      <c r="S362" s="108"/>
      <c r="T362" s="108"/>
      <c r="U362" s="108"/>
      <c r="V362" s="108"/>
      <c r="W362" s="108"/>
      <c r="X362" s="108"/>
    </row>
    <row r="363" spans="1:24" ht="15" customHeight="1" x14ac:dyDescent="0.2">
      <c r="A363" s="262"/>
      <c r="B363" s="286"/>
      <c r="C363" s="263"/>
      <c r="D363" s="111"/>
      <c r="E363" s="111"/>
      <c r="F363" s="111"/>
      <c r="G363" s="108"/>
      <c r="H363" s="108"/>
      <c r="I363" s="108"/>
      <c r="J363" s="108"/>
      <c r="K363" s="108"/>
      <c r="L363" s="108"/>
      <c r="M363" s="108"/>
      <c r="N363" s="108"/>
      <c r="O363" s="108"/>
      <c r="P363" s="108"/>
      <c r="Q363" s="108"/>
      <c r="R363" s="108"/>
      <c r="S363" s="108"/>
      <c r="T363" s="108"/>
      <c r="U363" s="108"/>
      <c r="V363" s="108"/>
      <c r="W363" s="108"/>
      <c r="X363" s="108"/>
    </row>
    <row r="364" spans="1:24" ht="15" customHeight="1" x14ac:dyDescent="0.2">
      <c r="A364" s="262"/>
      <c r="B364" s="286"/>
      <c r="C364" s="263"/>
      <c r="D364" s="111"/>
      <c r="E364" s="111"/>
      <c r="F364" s="111"/>
      <c r="G364" s="108"/>
      <c r="H364" s="108"/>
      <c r="I364" s="108"/>
      <c r="J364" s="108"/>
      <c r="K364" s="108"/>
      <c r="L364" s="108"/>
      <c r="M364" s="108"/>
      <c r="N364" s="108"/>
      <c r="O364" s="108"/>
      <c r="P364" s="108"/>
      <c r="Q364" s="108"/>
      <c r="R364" s="108"/>
      <c r="S364" s="108"/>
      <c r="T364" s="108"/>
      <c r="U364" s="108"/>
      <c r="V364" s="108"/>
      <c r="W364" s="108"/>
      <c r="X364" s="108"/>
    </row>
    <row r="365" spans="1:24" ht="15" customHeight="1" x14ac:dyDescent="0.2">
      <c r="A365" s="262"/>
      <c r="B365" s="286"/>
      <c r="C365" s="263"/>
      <c r="D365" s="111"/>
      <c r="E365" s="111"/>
      <c r="F365" s="111"/>
      <c r="G365" s="108"/>
      <c r="H365" s="108"/>
      <c r="I365" s="108"/>
      <c r="J365" s="108"/>
      <c r="K365" s="108"/>
      <c r="L365" s="108"/>
      <c r="M365" s="108"/>
      <c r="N365" s="108"/>
      <c r="O365" s="108"/>
      <c r="P365" s="108"/>
      <c r="Q365" s="108"/>
      <c r="R365" s="108"/>
      <c r="S365" s="108"/>
      <c r="T365" s="108"/>
      <c r="U365" s="108"/>
      <c r="V365" s="108"/>
      <c r="W365" s="108"/>
      <c r="X365" s="108"/>
    </row>
    <row r="366" spans="1:24" ht="15" customHeight="1" x14ac:dyDescent="0.2">
      <c r="A366" s="262"/>
      <c r="B366" s="286"/>
      <c r="C366" s="263"/>
      <c r="D366" s="111"/>
      <c r="E366" s="111"/>
      <c r="F366" s="111"/>
      <c r="G366" s="108"/>
      <c r="H366" s="108"/>
      <c r="I366" s="108"/>
      <c r="J366" s="108"/>
      <c r="K366" s="108"/>
      <c r="L366" s="108"/>
      <c r="M366" s="108"/>
      <c r="N366" s="108"/>
      <c r="O366" s="108"/>
      <c r="P366" s="108"/>
      <c r="Q366" s="108"/>
      <c r="R366" s="108"/>
      <c r="S366" s="108"/>
      <c r="T366" s="108"/>
      <c r="U366" s="108"/>
      <c r="V366" s="108"/>
      <c r="W366" s="108"/>
      <c r="X366" s="108"/>
    </row>
    <row r="367" spans="1:24" ht="15" customHeight="1" x14ac:dyDescent="0.2">
      <c r="A367" s="262"/>
      <c r="B367" s="286"/>
      <c r="C367" s="263"/>
      <c r="D367" s="111"/>
      <c r="E367" s="111"/>
      <c r="F367" s="111"/>
      <c r="G367" s="108"/>
      <c r="H367" s="108"/>
      <c r="I367" s="108"/>
      <c r="J367" s="108"/>
      <c r="K367" s="108"/>
      <c r="L367" s="108"/>
      <c r="M367" s="108"/>
      <c r="N367" s="108"/>
      <c r="O367" s="108"/>
      <c r="P367" s="108"/>
      <c r="Q367" s="108"/>
      <c r="R367" s="108"/>
      <c r="S367" s="108"/>
      <c r="T367" s="108"/>
      <c r="U367" s="108"/>
      <c r="V367" s="108"/>
      <c r="W367" s="108"/>
      <c r="X367" s="108"/>
    </row>
    <row r="368" spans="1:24" ht="15" customHeight="1" x14ac:dyDescent="0.2">
      <c r="A368" s="262"/>
      <c r="B368" s="286"/>
      <c r="C368" s="263"/>
      <c r="D368" s="111"/>
      <c r="E368" s="111"/>
      <c r="F368" s="111"/>
      <c r="G368" s="108"/>
      <c r="H368" s="108"/>
      <c r="I368" s="108"/>
      <c r="J368" s="108"/>
      <c r="K368" s="108"/>
      <c r="L368" s="108"/>
      <c r="M368" s="108"/>
      <c r="N368" s="108"/>
      <c r="O368" s="108"/>
      <c r="P368" s="108"/>
      <c r="Q368" s="108"/>
      <c r="R368" s="108"/>
      <c r="S368" s="108"/>
      <c r="T368" s="108"/>
      <c r="U368" s="108"/>
      <c r="V368" s="108"/>
      <c r="W368" s="108"/>
      <c r="X368" s="108"/>
    </row>
    <row r="369" spans="1:24" ht="15" customHeight="1" x14ac:dyDescent="0.2">
      <c r="A369" s="262"/>
      <c r="B369" s="286"/>
      <c r="C369" s="263"/>
      <c r="D369" s="111"/>
      <c r="E369" s="111"/>
      <c r="F369" s="111"/>
      <c r="G369" s="108"/>
      <c r="H369" s="108"/>
      <c r="I369" s="108"/>
      <c r="J369" s="108"/>
      <c r="K369" s="108"/>
      <c r="L369" s="108"/>
      <c r="M369" s="108"/>
      <c r="N369" s="108"/>
      <c r="O369" s="108"/>
      <c r="P369" s="108"/>
      <c r="Q369" s="108"/>
      <c r="R369" s="108"/>
      <c r="S369" s="108"/>
      <c r="T369" s="108"/>
      <c r="U369" s="108"/>
      <c r="V369" s="108"/>
      <c r="W369" s="108"/>
      <c r="X369" s="108"/>
    </row>
    <row r="370" spans="1:24" ht="15" customHeight="1" x14ac:dyDescent="0.2">
      <c r="A370" s="262"/>
      <c r="B370" s="286"/>
      <c r="C370" s="263"/>
      <c r="D370" s="111"/>
      <c r="E370" s="111"/>
      <c r="F370" s="111"/>
      <c r="G370" s="108"/>
      <c r="H370" s="108"/>
      <c r="I370" s="108"/>
      <c r="J370" s="108"/>
      <c r="K370" s="108"/>
      <c r="L370" s="108"/>
      <c r="M370" s="108"/>
      <c r="N370" s="108"/>
      <c r="O370" s="108"/>
      <c r="P370" s="108"/>
      <c r="Q370" s="108"/>
      <c r="R370" s="108"/>
      <c r="S370" s="108"/>
      <c r="T370" s="108"/>
      <c r="U370" s="108"/>
      <c r="V370" s="108"/>
      <c r="W370" s="108"/>
      <c r="X370" s="108"/>
    </row>
    <row r="371" spans="1:24" ht="15" customHeight="1" x14ac:dyDescent="0.2">
      <c r="A371" s="262"/>
      <c r="B371" s="286"/>
      <c r="C371" s="263"/>
      <c r="D371" s="111"/>
      <c r="E371" s="111"/>
      <c r="F371" s="111"/>
      <c r="G371" s="108"/>
      <c r="H371" s="108"/>
      <c r="I371" s="108"/>
      <c r="J371" s="108"/>
      <c r="K371" s="108"/>
      <c r="L371" s="108"/>
      <c r="M371" s="108"/>
      <c r="N371" s="108"/>
      <c r="O371" s="108"/>
      <c r="P371" s="108"/>
      <c r="Q371" s="108"/>
      <c r="R371" s="108"/>
      <c r="S371" s="108"/>
      <c r="T371" s="108"/>
      <c r="U371" s="108"/>
      <c r="V371" s="108"/>
      <c r="W371" s="108"/>
      <c r="X371" s="108"/>
    </row>
    <row r="372" spans="1:24" ht="15" customHeight="1" x14ac:dyDescent="0.2">
      <c r="A372" s="262"/>
      <c r="B372" s="286"/>
      <c r="C372" s="263"/>
      <c r="D372" s="111"/>
      <c r="E372" s="111"/>
      <c r="F372" s="111"/>
      <c r="G372" s="108"/>
      <c r="H372" s="108"/>
      <c r="I372" s="108"/>
      <c r="J372" s="108"/>
      <c r="K372" s="108"/>
      <c r="L372" s="108"/>
      <c r="M372" s="108"/>
      <c r="N372" s="108"/>
      <c r="O372" s="108"/>
      <c r="P372" s="108"/>
      <c r="Q372" s="108"/>
      <c r="R372" s="108"/>
      <c r="S372" s="108"/>
      <c r="T372" s="108"/>
      <c r="U372" s="108"/>
      <c r="V372" s="108"/>
      <c r="W372" s="108"/>
      <c r="X372" s="108"/>
    </row>
    <row r="373" spans="1:24" ht="15" customHeight="1" x14ac:dyDescent="0.2">
      <c r="A373" s="262"/>
      <c r="B373" s="286"/>
      <c r="C373" s="263"/>
      <c r="D373" s="111"/>
      <c r="E373" s="111"/>
      <c r="F373" s="111"/>
      <c r="G373" s="108"/>
      <c r="H373" s="108"/>
      <c r="I373" s="108"/>
      <c r="J373" s="108"/>
      <c r="K373" s="108"/>
      <c r="L373" s="108"/>
      <c r="M373" s="108"/>
      <c r="N373" s="108"/>
      <c r="O373" s="108"/>
      <c r="P373" s="108"/>
      <c r="Q373" s="108"/>
      <c r="R373" s="108"/>
      <c r="S373" s="108"/>
      <c r="T373" s="108"/>
      <c r="U373" s="108"/>
      <c r="V373" s="108"/>
      <c r="W373" s="108"/>
      <c r="X373" s="108"/>
    </row>
    <row r="374" spans="1:24" ht="15" customHeight="1" x14ac:dyDescent="0.2">
      <c r="A374" s="262"/>
      <c r="B374" s="286"/>
      <c r="C374" s="263"/>
      <c r="D374" s="111"/>
      <c r="E374" s="111"/>
      <c r="F374" s="111"/>
      <c r="G374" s="108"/>
      <c r="H374" s="108"/>
      <c r="I374" s="108"/>
      <c r="J374" s="108"/>
      <c r="K374" s="108"/>
      <c r="L374" s="108"/>
      <c r="M374" s="108"/>
      <c r="N374" s="108"/>
      <c r="O374" s="108"/>
      <c r="P374" s="108"/>
      <c r="Q374" s="108"/>
      <c r="R374" s="108"/>
      <c r="S374" s="108"/>
      <c r="T374" s="108"/>
      <c r="U374" s="108"/>
      <c r="V374" s="108"/>
      <c r="W374" s="108"/>
      <c r="X374" s="108"/>
    </row>
    <row r="375" spans="1:24" ht="15" customHeight="1" x14ac:dyDescent="0.2">
      <c r="A375" s="262"/>
      <c r="B375" s="286"/>
      <c r="C375" s="263"/>
      <c r="D375" s="111"/>
      <c r="E375" s="111"/>
      <c r="F375" s="111"/>
      <c r="G375" s="108"/>
      <c r="H375" s="108"/>
      <c r="I375" s="108"/>
      <c r="J375" s="108"/>
      <c r="K375" s="108"/>
      <c r="L375" s="108"/>
      <c r="M375" s="108"/>
      <c r="N375" s="108"/>
      <c r="O375" s="108"/>
      <c r="P375" s="108"/>
      <c r="Q375" s="108"/>
      <c r="R375" s="108"/>
      <c r="S375" s="108"/>
      <c r="T375" s="108"/>
      <c r="U375" s="108"/>
      <c r="V375" s="108"/>
      <c r="W375" s="108"/>
      <c r="X375" s="108"/>
    </row>
    <row r="376" spans="1:24" ht="15" customHeight="1" x14ac:dyDescent="0.2">
      <c r="A376" s="262"/>
      <c r="B376" s="286"/>
      <c r="C376" s="263"/>
      <c r="D376" s="111"/>
      <c r="E376" s="111"/>
      <c r="F376" s="111"/>
      <c r="G376" s="108"/>
      <c r="H376" s="108"/>
      <c r="I376" s="108"/>
      <c r="J376" s="108"/>
      <c r="K376" s="108"/>
      <c r="L376" s="108"/>
      <c r="M376" s="108"/>
      <c r="N376" s="108"/>
      <c r="O376" s="108"/>
      <c r="P376" s="108"/>
      <c r="Q376" s="108"/>
      <c r="R376" s="108"/>
      <c r="S376" s="108"/>
      <c r="T376" s="108"/>
      <c r="U376" s="108"/>
      <c r="V376" s="108"/>
      <c r="W376" s="108"/>
      <c r="X376" s="108"/>
    </row>
    <row r="377" spans="1:24" ht="15" customHeight="1" x14ac:dyDescent="0.2">
      <c r="A377" s="262"/>
      <c r="B377" s="286"/>
      <c r="C377" s="263"/>
      <c r="D377" s="111"/>
      <c r="E377" s="111"/>
      <c r="F377" s="111"/>
      <c r="G377" s="108"/>
      <c r="H377" s="108"/>
      <c r="I377" s="108"/>
      <c r="J377" s="108"/>
      <c r="K377" s="108"/>
      <c r="L377" s="108"/>
      <c r="M377" s="108"/>
      <c r="N377" s="108"/>
      <c r="O377" s="108"/>
      <c r="P377" s="108"/>
      <c r="Q377" s="108"/>
      <c r="R377" s="108"/>
      <c r="S377" s="108"/>
      <c r="T377" s="108"/>
      <c r="U377" s="108"/>
      <c r="V377" s="108"/>
      <c r="W377" s="108"/>
      <c r="X377" s="108"/>
    </row>
    <row r="378" spans="1:24" ht="15" customHeight="1" x14ac:dyDescent="0.2">
      <c r="A378" s="262"/>
      <c r="B378" s="286"/>
      <c r="C378" s="263"/>
      <c r="D378" s="111"/>
      <c r="E378" s="111"/>
      <c r="F378" s="111"/>
      <c r="G378" s="108"/>
      <c r="H378" s="108"/>
      <c r="I378" s="108"/>
      <c r="J378" s="108"/>
      <c r="K378" s="108"/>
      <c r="L378" s="108"/>
      <c r="M378" s="108"/>
      <c r="N378" s="108"/>
      <c r="O378" s="108"/>
      <c r="P378" s="108"/>
      <c r="Q378" s="108"/>
      <c r="R378" s="108"/>
      <c r="S378" s="108"/>
      <c r="T378" s="108"/>
      <c r="U378" s="108"/>
      <c r="V378" s="108"/>
      <c r="W378" s="108"/>
      <c r="X378" s="108"/>
    </row>
    <row r="379" spans="1:24" ht="15" customHeight="1" x14ac:dyDescent="0.2">
      <c r="A379" s="262"/>
      <c r="B379" s="286"/>
      <c r="C379" s="263"/>
      <c r="D379" s="111"/>
      <c r="E379" s="111"/>
      <c r="F379" s="111"/>
      <c r="G379" s="108"/>
      <c r="H379" s="108"/>
      <c r="I379" s="108"/>
      <c r="J379" s="108"/>
      <c r="K379" s="108"/>
      <c r="L379" s="108"/>
      <c r="M379" s="108"/>
      <c r="N379" s="108"/>
      <c r="O379" s="108"/>
      <c r="P379" s="108"/>
      <c r="Q379" s="108"/>
      <c r="R379" s="108"/>
      <c r="S379" s="108"/>
      <c r="T379" s="108"/>
      <c r="U379" s="108"/>
      <c r="V379" s="108"/>
      <c r="W379" s="108"/>
      <c r="X379" s="108"/>
    </row>
    <row r="380" spans="1:24" ht="15" customHeight="1" x14ac:dyDescent="0.2">
      <c r="A380" s="262"/>
      <c r="B380" s="286"/>
      <c r="C380" s="263"/>
      <c r="D380" s="111"/>
      <c r="E380" s="111"/>
      <c r="F380" s="111"/>
      <c r="G380" s="108"/>
      <c r="H380" s="108"/>
      <c r="I380" s="108"/>
      <c r="J380" s="108"/>
      <c r="K380" s="108"/>
      <c r="L380" s="108"/>
      <c r="M380" s="108"/>
      <c r="N380" s="108"/>
      <c r="O380" s="108"/>
      <c r="P380" s="108"/>
      <c r="Q380" s="108"/>
      <c r="R380" s="108"/>
      <c r="S380" s="108"/>
      <c r="T380" s="108"/>
      <c r="U380" s="108"/>
      <c r="V380" s="108"/>
      <c r="W380" s="108"/>
      <c r="X380" s="108"/>
    </row>
    <row r="381" spans="1:24" ht="15" customHeight="1" x14ac:dyDescent="0.2">
      <c r="A381" s="262"/>
      <c r="B381" s="286"/>
      <c r="C381" s="263"/>
      <c r="D381" s="111"/>
      <c r="E381" s="111"/>
      <c r="F381" s="111"/>
      <c r="G381" s="108"/>
      <c r="H381" s="108"/>
      <c r="I381" s="108"/>
      <c r="J381" s="108"/>
      <c r="K381" s="108"/>
      <c r="L381" s="108"/>
      <c r="M381" s="108"/>
      <c r="N381" s="108"/>
      <c r="O381" s="108"/>
      <c r="P381" s="108"/>
      <c r="Q381" s="108"/>
      <c r="R381" s="108"/>
      <c r="S381" s="108"/>
      <c r="T381" s="108"/>
      <c r="U381" s="108"/>
      <c r="V381" s="108"/>
      <c r="W381" s="108"/>
      <c r="X381" s="108"/>
    </row>
    <row r="382" spans="1:24" ht="15" customHeight="1" x14ac:dyDescent="0.2">
      <c r="A382" s="262"/>
      <c r="B382" s="286"/>
      <c r="C382" s="263"/>
      <c r="D382" s="111"/>
      <c r="E382" s="111"/>
      <c r="F382" s="111"/>
      <c r="G382" s="108"/>
      <c r="H382" s="108"/>
      <c r="I382" s="108"/>
      <c r="J382" s="108"/>
      <c r="K382" s="108"/>
      <c r="L382" s="108"/>
      <c r="M382" s="108"/>
      <c r="N382" s="108"/>
      <c r="O382" s="108"/>
      <c r="P382" s="108"/>
      <c r="Q382" s="108"/>
      <c r="R382" s="108"/>
      <c r="S382" s="108"/>
      <c r="T382" s="108"/>
      <c r="U382" s="108"/>
      <c r="V382" s="108"/>
      <c r="W382" s="108"/>
      <c r="X382" s="108"/>
    </row>
    <row r="383" spans="1:24" ht="15" customHeight="1" x14ac:dyDescent="0.2">
      <c r="A383" s="262"/>
      <c r="B383" s="286"/>
      <c r="C383" s="263"/>
      <c r="D383" s="111"/>
      <c r="E383" s="111"/>
      <c r="F383" s="111"/>
      <c r="G383" s="108"/>
      <c r="H383" s="108"/>
      <c r="I383" s="108"/>
      <c r="J383" s="108"/>
      <c r="K383" s="108"/>
      <c r="L383" s="108"/>
      <c r="M383" s="108"/>
      <c r="N383" s="108"/>
      <c r="O383" s="108"/>
      <c r="P383" s="108"/>
      <c r="Q383" s="108"/>
      <c r="R383" s="108"/>
      <c r="S383" s="108"/>
      <c r="T383" s="108"/>
      <c r="U383" s="108"/>
      <c r="V383" s="108"/>
      <c r="W383" s="108"/>
      <c r="X383" s="108"/>
    </row>
    <row r="384" spans="1:24" ht="15" customHeight="1" x14ac:dyDescent="0.2">
      <c r="A384" s="262"/>
      <c r="B384" s="286"/>
      <c r="C384" s="263"/>
      <c r="D384" s="111"/>
      <c r="E384" s="111"/>
      <c r="F384" s="111"/>
      <c r="G384" s="108"/>
      <c r="H384" s="108"/>
      <c r="I384" s="108"/>
      <c r="J384" s="108"/>
      <c r="K384" s="108"/>
      <c r="L384" s="108"/>
      <c r="M384" s="108"/>
      <c r="N384" s="108"/>
      <c r="O384" s="108"/>
      <c r="P384" s="108"/>
      <c r="Q384" s="108"/>
      <c r="R384" s="108"/>
      <c r="S384" s="108"/>
      <c r="T384" s="108"/>
      <c r="U384" s="108"/>
      <c r="V384" s="108"/>
      <c r="W384" s="108"/>
      <c r="X384" s="108"/>
    </row>
    <row r="385" spans="1:24" ht="15" customHeight="1" x14ac:dyDescent="0.2">
      <c r="A385" s="262"/>
      <c r="B385" s="286"/>
      <c r="C385" s="263"/>
      <c r="D385" s="111"/>
      <c r="E385" s="111"/>
      <c r="F385" s="111"/>
      <c r="G385" s="108"/>
      <c r="H385" s="108"/>
      <c r="I385" s="108"/>
      <c r="J385" s="108"/>
      <c r="K385" s="108"/>
      <c r="L385" s="108"/>
      <c r="M385" s="108"/>
      <c r="N385" s="108"/>
      <c r="O385" s="108"/>
      <c r="P385" s="108"/>
      <c r="Q385" s="108"/>
      <c r="R385" s="108"/>
      <c r="S385" s="108"/>
      <c r="T385" s="108"/>
      <c r="U385" s="108"/>
      <c r="V385" s="108"/>
      <c r="W385" s="108"/>
      <c r="X385" s="108"/>
    </row>
    <row r="386" spans="1:24" ht="15" customHeight="1" x14ac:dyDescent="0.2">
      <c r="A386" s="262"/>
      <c r="B386" s="286"/>
      <c r="C386" s="263"/>
      <c r="D386" s="111"/>
      <c r="E386" s="111"/>
      <c r="F386" s="111"/>
      <c r="G386" s="108"/>
      <c r="H386" s="108"/>
      <c r="I386" s="108"/>
      <c r="J386" s="108"/>
      <c r="K386" s="108"/>
      <c r="L386" s="108"/>
      <c r="M386" s="108"/>
      <c r="N386" s="108"/>
      <c r="O386" s="108"/>
      <c r="P386" s="108"/>
      <c r="Q386" s="108"/>
      <c r="R386" s="108"/>
      <c r="S386" s="108"/>
      <c r="T386" s="108"/>
      <c r="U386" s="108"/>
      <c r="V386" s="108"/>
      <c r="W386" s="108"/>
      <c r="X386" s="108"/>
    </row>
    <row r="387" spans="1:24" ht="15" customHeight="1" x14ac:dyDescent="0.2">
      <c r="A387" s="262"/>
      <c r="B387" s="286"/>
      <c r="C387" s="263"/>
      <c r="D387" s="111"/>
      <c r="E387" s="111"/>
      <c r="F387" s="111"/>
      <c r="G387" s="108"/>
      <c r="H387" s="108"/>
      <c r="I387" s="108"/>
      <c r="J387" s="108"/>
      <c r="K387" s="108"/>
      <c r="L387" s="108"/>
      <c r="M387" s="108"/>
      <c r="N387" s="108"/>
      <c r="O387" s="108"/>
      <c r="P387" s="108"/>
      <c r="Q387" s="108"/>
      <c r="R387" s="108"/>
      <c r="S387" s="108"/>
      <c r="T387" s="108"/>
      <c r="U387" s="108"/>
      <c r="V387" s="108"/>
      <c r="W387" s="108"/>
      <c r="X387" s="108"/>
    </row>
    <row r="388" spans="1:24" ht="15" customHeight="1" x14ac:dyDescent="0.2">
      <c r="A388" s="262"/>
      <c r="B388" s="286"/>
      <c r="C388" s="263"/>
      <c r="D388" s="111"/>
      <c r="E388" s="111"/>
      <c r="F388" s="111"/>
      <c r="G388" s="108"/>
      <c r="H388" s="108"/>
      <c r="I388" s="108"/>
      <c r="J388" s="108"/>
      <c r="K388" s="108"/>
      <c r="L388" s="108"/>
      <c r="M388" s="108"/>
      <c r="N388" s="108"/>
      <c r="O388" s="108"/>
      <c r="P388" s="108"/>
      <c r="Q388" s="108"/>
      <c r="R388" s="108"/>
      <c r="S388" s="108"/>
      <c r="T388" s="108"/>
      <c r="U388" s="108"/>
      <c r="V388" s="108"/>
      <c r="W388" s="108"/>
      <c r="X388" s="108"/>
    </row>
    <row r="389" spans="1:24" ht="15" customHeight="1" x14ac:dyDescent="0.2">
      <c r="A389" s="262"/>
      <c r="B389" s="286"/>
      <c r="C389" s="263"/>
      <c r="D389" s="111"/>
      <c r="E389" s="111"/>
      <c r="F389" s="111"/>
      <c r="G389" s="108"/>
      <c r="H389" s="108"/>
      <c r="I389" s="108"/>
      <c r="J389" s="108"/>
      <c r="K389" s="108"/>
      <c r="L389" s="108"/>
      <c r="M389" s="108"/>
      <c r="N389" s="108"/>
      <c r="O389" s="108"/>
      <c r="P389" s="108"/>
      <c r="Q389" s="108"/>
      <c r="R389" s="108"/>
      <c r="S389" s="108"/>
      <c r="T389" s="108"/>
      <c r="U389" s="108"/>
      <c r="V389" s="108"/>
      <c r="W389" s="108"/>
      <c r="X389" s="108"/>
    </row>
    <row r="390" spans="1:24" ht="15" customHeight="1" x14ac:dyDescent="0.2">
      <c r="A390" s="262"/>
      <c r="B390" s="286"/>
      <c r="C390" s="263"/>
      <c r="D390" s="111"/>
      <c r="E390" s="111"/>
      <c r="F390" s="111"/>
      <c r="G390" s="108"/>
      <c r="H390" s="108"/>
      <c r="I390" s="108"/>
      <c r="J390" s="108"/>
      <c r="K390" s="108"/>
      <c r="L390" s="108"/>
      <c r="M390" s="108"/>
      <c r="N390" s="108"/>
      <c r="O390" s="108"/>
      <c r="P390" s="108"/>
      <c r="Q390" s="108"/>
      <c r="R390" s="108"/>
      <c r="S390" s="108"/>
      <c r="T390" s="108"/>
      <c r="U390" s="108"/>
      <c r="V390" s="108"/>
      <c r="W390" s="108"/>
      <c r="X390" s="108"/>
    </row>
    <row r="391" spans="1:24" ht="15" customHeight="1" x14ac:dyDescent="0.2">
      <c r="A391" s="262"/>
      <c r="B391" s="286"/>
      <c r="C391" s="263"/>
      <c r="D391" s="111"/>
      <c r="E391" s="111"/>
      <c r="F391" s="111"/>
      <c r="G391" s="108"/>
      <c r="H391" s="108"/>
      <c r="I391" s="108"/>
      <c r="J391" s="108"/>
      <c r="K391" s="108"/>
      <c r="L391" s="108"/>
      <c r="M391" s="108"/>
      <c r="N391" s="108"/>
      <c r="O391" s="108"/>
      <c r="P391" s="108"/>
      <c r="Q391" s="108"/>
      <c r="R391" s="108"/>
      <c r="S391" s="108"/>
      <c r="T391" s="108"/>
      <c r="U391" s="108"/>
      <c r="V391" s="108"/>
      <c r="W391" s="108"/>
      <c r="X391" s="108"/>
    </row>
    <row r="392" spans="1:24" ht="15" customHeight="1" x14ac:dyDescent="0.2">
      <c r="A392" s="262"/>
      <c r="B392" s="286"/>
      <c r="C392" s="263"/>
      <c r="D392" s="111"/>
      <c r="E392" s="111"/>
      <c r="F392" s="111"/>
      <c r="G392" s="108"/>
      <c r="H392" s="108"/>
      <c r="I392" s="108"/>
      <c r="J392" s="108"/>
      <c r="K392" s="108"/>
      <c r="L392" s="108"/>
      <c r="M392" s="108"/>
      <c r="N392" s="108"/>
      <c r="O392" s="108"/>
      <c r="P392" s="108"/>
      <c r="Q392" s="108"/>
      <c r="R392" s="108"/>
      <c r="S392" s="108"/>
      <c r="T392" s="108"/>
      <c r="U392" s="108"/>
      <c r="V392" s="108"/>
      <c r="W392" s="108"/>
      <c r="X392" s="108"/>
    </row>
    <row r="393" spans="1:24" ht="15" customHeight="1" x14ac:dyDescent="0.2">
      <c r="A393" s="262"/>
      <c r="B393" s="286"/>
      <c r="C393" s="263"/>
      <c r="D393" s="111"/>
      <c r="E393" s="111"/>
      <c r="F393" s="111"/>
      <c r="G393" s="108"/>
      <c r="H393" s="108"/>
      <c r="I393" s="108"/>
      <c r="J393" s="108"/>
      <c r="K393" s="108"/>
      <c r="L393" s="108"/>
      <c r="M393" s="108"/>
      <c r="N393" s="108"/>
      <c r="O393" s="108"/>
      <c r="P393" s="108"/>
      <c r="Q393" s="108"/>
      <c r="R393" s="108"/>
      <c r="S393" s="108"/>
      <c r="T393" s="108"/>
      <c r="U393" s="108"/>
      <c r="V393" s="108"/>
      <c r="W393" s="108"/>
      <c r="X393" s="108"/>
    </row>
    <row r="394" spans="1:24" ht="15" customHeight="1" x14ac:dyDescent="0.2">
      <c r="A394" s="262"/>
      <c r="B394" s="286"/>
      <c r="C394" s="263"/>
      <c r="D394" s="111"/>
      <c r="E394" s="111"/>
      <c r="F394" s="111"/>
      <c r="G394" s="108"/>
      <c r="H394" s="108"/>
      <c r="I394" s="108"/>
      <c r="J394" s="108"/>
      <c r="K394" s="108"/>
      <c r="L394" s="108"/>
      <c r="M394" s="108"/>
      <c r="N394" s="108"/>
      <c r="O394" s="108"/>
      <c r="P394" s="108"/>
      <c r="Q394" s="108"/>
      <c r="R394" s="108"/>
      <c r="S394" s="108"/>
      <c r="T394" s="108"/>
      <c r="U394" s="108"/>
      <c r="V394" s="108"/>
      <c r="W394" s="108"/>
      <c r="X394" s="108"/>
    </row>
    <row r="395" spans="1:24" ht="15" customHeight="1" x14ac:dyDescent="0.2">
      <c r="A395" s="262"/>
      <c r="B395" s="286"/>
      <c r="C395" s="263"/>
      <c r="D395" s="111"/>
      <c r="E395" s="111"/>
      <c r="F395" s="111"/>
      <c r="G395" s="108"/>
      <c r="H395" s="108"/>
      <c r="I395" s="108"/>
      <c r="J395" s="108"/>
      <c r="K395" s="108"/>
      <c r="L395" s="108"/>
      <c r="M395" s="108"/>
      <c r="N395" s="108"/>
      <c r="O395" s="108"/>
      <c r="P395" s="108"/>
      <c r="Q395" s="108"/>
      <c r="R395" s="108"/>
      <c r="S395" s="108"/>
      <c r="T395" s="108"/>
      <c r="U395" s="108"/>
      <c r="V395" s="108"/>
      <c r="W395" s="108"/>
      <c r="X395" s="108"/>
    </row>
    <row r="396" spans="1:24" ht="15" customHeight="1" x14ac:dyDescent="0.2">
      <c r="A396" s="262"/>
      <c r="B396" s="286"/>
      <c r="C396" s="263"/>
      <c r="D396" s="111"/>
      <c r="E396" s="111"/>
      <c r="F396" s="111"/>
      <c r="G396" s="108"/>
      <c r="H396" s="108"/>
      <c r="I396" s="108"/>
      <c r="J396" s="108"/>
      <c r="K396" s="108"/>
      <c r="L396" s="108"/>
      <c r="M396" s="108"/>
      <c r="N396" s="108"/>
      <c r="O396" s="108"/>
      <c r="P396" s="108"/>
      <c r="Q396" s="108"/>
      <c r="R396" s="108"/>
      <c r="S396" s="108"/>
      <c r="T396" s="108"/>
      <c r="U396" s="108"/>
      <c r="V396" s="108"/>
      <c r="W396" s="108"/>
      <c r="X396" s="108"/>
    </row>
    <row r="397" spans="1:24" ht="15" customHeight="1" x14ac:dyDescent="0.2">
      <c r="A397" s="262"/>
      <c r="B397" s="286"/>
      <c r="C397" s="263"/>
      <c r="D397" s="111"/>
      <c r="E397" s="111"/>
      <c r="F397" s="111"/>
      <c r="G397" s="108"/>
      <c r="H397" s="108"/>
      <c r="I397" s="108"/>
      <c r="J397" s="108"/>
      <c r="K397" s="108"/>
      <c r="L397" s="108"/>
      <c r="M397" s="108"/>
      <c r="N397" s="108"/>
      <c r="O397" s="108"/>
      <c r="P397" s="108"/>
      <c r="Q397" s="108"/>
      <c r="R397" s="108"/>
      <c r="S397" s="108"/>
      <c r="T397" s="108"/>
      <c r="U397" s="108"/>
      <c r="V397" s="108"/>
      <c r="W397" s="108"/>
      <c r="X397" s="108"/>
    </row>
    <row r="398" spans="1:24" ht="15" customHeight="1" x14ac:dyDescent="0.2">
      <c r="A398" s="262"/>
      <c r="B398" s="286"/>
      <c r="C398" s="263"/>
      <c r="D398" s="111"/>
      <c r="E398" s="111"/>
      <c r="F398" s="111"/>
      <c r="G398" s="108"/>
      <c r="H398" s="108"/>
      <c r="I398" s="108"/>
      <c r="J398" s="108"/>
      <c r="K398" s="108"/>
      <c r="L398" s="108"/>
      <c r="M398" s="108"/>
      <c r="N398" s="108"/>
      <c r="O398" s="108"/>
      <c r="P398" s="108"/>
      <c r="Q398" s="108"/>
      <c r="R398" s="108"/>
      <c r="S398" s="108"/>
      <c r="T398" s="108"/>
      <c r="U398" s="108"/>
      <c r="V398" s="108"/>
      <c r="W398" s="108"/>
      <c r="X398" s="108"/>
    </row>
    <row r="399" spans="1:24" ht="15" customHeight="1" x14ac:dyDescent="0.2">
      <c r="A399" s="262"/>
      <c r="B399" s="286"/>
      <c r="C399" s="263"/>
      <c r="D399" s="111"/>
      <c r="E399" s="111"/>
      <c r="F399" s="111"/>
      <c r="G399" s="108"/>
      <c r="H399" s="108"/>
      <c r="I399" s="108"/>
      <c r="J399" s="108"/>
      <c r="K399" s="108"/>
      <c r="L399" s="108"/>
      <c r="M399" s="108"/>
      <c r="N399" s="108"/>
      <c r="O399" s="108"/>
      <c r="P399" s="108"/>
      <c r="Q399" s="108"/>
      <c r="R399" s="108"/>
      <c r="S399" s="108"/>
      <c r="T399" s="108"/>
      <c r="U399" s="108"/>
      <c r="V399" s="108"/>
      <c r="W399" s="108"/>
      <c r="X399" s="108"/>
    </row>
    <row r="400" spans="1:24" ht="15" customHeight="1" x14ac:dyDescent="0.2">
      <c r="A400" s="262"/>
      <c r="B400" s="286"/>
      <c r="C400" s="263"/>
      <c r="D400" s="111"/>
      <c r="E400" s="111"/>
      <c r="F400" s="111"/>
      <c r="G400" s="108"/>
      <c r="H400" s="108"/>
      <c r="I400" s="108"/>
      <c r="J400" s="108"/>
      <c r="K400" s="108"/>
      <c r="L400" s="108"/>
      <c r="M400" s="108"/>
      <c r="N400" s="108"/>
      <c r="O400" s="108"/>
      <c r="P400" s="108"/>
      <c r="Q400" s="108"/>
      <c r="R400" s="108"/>
      <c r="S400" s="108"/>
      <c r="T400" s="108"/>
      <c r="U400" s="108"/>
      <c r="V400" s="108"/>
      <c r="W400" s="108"/>
      <c r="X400" s="108"/>
    </row>
    <row r="401" spans="1:24" ht="15" customHeight="1" x14ac:dyDescent="0.2">
      <c r="A401" s="262"/>
      <c r="B401" s="286"/>
      <c r="C401" s="263"/>
      <c r="D401" s="111"/>
      <c r="E401" s="111"/>
      <c r="F401" s="111"/>
      <c r="G401" s="108"/>
      <c r="H401" s="108"/>
      <c r="I401" s="108"/>
      <c r="J401" s="108"/>
      <c r="K401" s="108"/>
      <c r="L401" s="108"/>
      <c r="M401" s="108"/>
      <c r="N401" s="108"/>
      <c r="O401" s="108"/>
      <c r="P401" s="108"/>
      <c r="Q401" s="108"/>
      <c r="R401" s="108"/>
      <c r="S401" s="108"/>
      <c r="T401" s="108"/>
      <c r="U401" s="108"/>
      <c r="V401" s="108"/>
      <c r="W401" s="108"/>
      <c r="X401" s="108"/>
    </row>
    <row r="402" spans="1:24" ht="15" customHeight="1" x14ac:dyDescent="0.2">
      <c r="A402" s="262"/>
      <c r="B402" s="286"/>
      <c r="C402" s="263"/>
      <c r="D402" s="111"/>
      <c r="E402" s="111"/>
      <c r="F402" s="111"/>
      <c r="G402" s="108"/>
      <c r="H402" s="108"/>
      <c r="I402" s="108"/>
      <c r="J402" s="108"/>
      <c r="K402" s="108"/>
      <c r="L402" s="108"/>
      <c r="M402" s="108"/>
      <c r="N402" s="108"/>
      <c r="O402" s="108"/>
      <c r="P402" s="108"/>
      <c r="Q402" s="108"/>
      <c r="R402" s="108"/>
      <c r="S402" s="108"/>
      <c r="T402" s="108"/>
      <c r="U402" s="108"/>
      <c r="V402" s="108"/>
      <c r="W402" s="108"/>
      <c r="X402" s="108"/>
    </row>
    <row r="403" spans="1:24" ht="15" customHeight="1" x14ac:dyDescent="0.2">
      <c r="A403" s="262"/>
      <c r="B403" s="286"/>
      <c r="C403" s="263"/>
      <c r="D403" s="111"/>
      <c r="E403" s="111"/>
      <c r="F403" s="111"/>
      <c r="G403" s="108"/>
      <c r="H403" s="108"/>
      <c r="I403" s="108"/>
      <c r="J403" s="108"/>
      <c r="K403" s="108"/>
      <c r="L403" s="108"/>
      <c r="M403" s="108"/>
      <c r="N403" s="108"/>
      <c r="O403" s="108"/>
      <c r="P403" s="108"/>
      <c r="Q403" s="108"/>
      <c r="R403" s="108"/>
      <c r="S403" s="108"/>
      <c r="T403" s="108"/>
      <c r="U403" s="108"/>
      <c r="V403" s="108"/>
      <c r="W403" s="108"/>
      <c r="X403" s="108"/>
    </row>
    <row r="404" spans="1:24" ht="15" customHeight="1" x14ac:dyDescent="0.2">
      <c r="A404" s="262"/>
      <c r="B404" s="286"/>
      <c r="C404" s="263"/>
      <c r="D404" s="111"/>
      <c r="E404" s="111"/>
      <c r="F404" s="111"/>
      <c r="G404" s="108"/>
      <c r="H404" s="108"/>
      <c r="I404" s="108"/>
      <c r="J404" s="108"/>
      <c r="K404" s="108"/>
      <c r="L404" s="108"/>
      <c r="M404" s="108"/>
      <c r="N404" s="108"/>
      <c r="O404" s="108"/>
      <c r="P404" s="108"/>
      <c r="Q404" s="108"/>
      <c r="R404" s="108"/>
      <c r="S404" s="108"/>
      <c r="T404" s="108"/>
      <c r="U404" s="108"/>
      <c r="V404" s="108"/>
      <c r="W404" s="108"/>
      <c r="X404" s="108"/>
    </row>
    <row r="405" spans="1:24" ht="15" customHeight="1" x14ac:dyDescent="0.2">
      <c r="A405" s="262"/>
      <c r="B405" s="286"/>
      <c r="C405" s="263"/>
      <c r="D405" s="111"/>
      <c r="E405" s="111"/>
      <c r="F405" s="111"/>
      <c r="G405" s="108"/>
      <c r="H405" s="108"/>
      <c r="I405" s="108"/>
      <c r="J405" s="108"/>
      <c r="K405" s="108"/>
      <c r="L405" s="108"/>
      <c r="M405" s="108"/>
      <c r="N405" s="108"/>
      <c r="O405" s="108"/>
      <c r="P405" s="108"/>
      <c r="Q405" s="108"/>
      <c r="R405" s="108"/>
      <c r="S405" s="108"/>
      <c r="T405" s="108"/>
      <c r="U405" s="108"/>
      <c r="V405" s="108"/>
      <c r="W405" s="108"/>
      <c r="X405" s="108"/>
    </row>
    <row r="406" spans="1:24" ht="15" customHeight="1" x14ac:dyDescent="0.2">
      <c r="A406" s="262"/>
      <c r="B406" s="286"/>
      <c r="C406" s="263"/>
      <c r="D406" s="111"/>
      <c r="E406" s="111"/>
      <c r="F406" s="111"/>
      <c r="G406" s="108"/>
      <c r="H406" s="108"/>
      <c r="I406" s="108"/>
      <c r="J406" s="108"/>
      <c r="K406" s="108"/>
      <c r="L406" s="108"/>
      <c r="M406" s="108"/>
      <c r="N406" s="108"/>
      <c r="O406" s="108"/>
      <c r="P406" s="108"/>
      <c r="Q406" s="108"/>
      <c r="R406" s="108"/>
      <c r="S406" s="108"/>
      <c r="T406" s="108"/>
      <c r="U406" s="108"/>
      <c r="V406" s="108"/>
      <c r="W406" s="108"/>
      <c r="X406" s="108"/>
    </row>
    <row r="407" spans="1:24" ht="15" customHeight="1" x14ac:dyDescent="0.2">
      <c r="A407" s="262"/>
      <c r="B407" s="286"/>
      <c r="C407" s="263"/>
      <c r="D407" s="111"/>
      <c r="E407" s="111"/>
      <c r="F407" s="111"/>
      <c r="G407" s="108"/>
      <c r="H407" s="108"/>
      <c r="I407" s="108"/>
      <c r="J407" s="108"/>
      <c r="K407" s="108"/>
      <c r="L407" s="108"/>
      <c r="M407" s="108"/>
      <c r="N407" s="108"/>
      <c r="O407" s="108"/>
      <c r="P407" s="108"/>
      <c r="Q407" s="108"/>
      <c r="R407" s="108"/>
      <c r="S407" s="108"/>
      <c r="T407" s="108"/>
      <c r="U407" s="108"/>
      <c r="V407" s="108"/>
      <c r="W407" s="108"/>
      <c r="X407" s="108"/>
    </row>
    <row r="408" spans="1:24" ht="15" customHeight="1" x14ac:dyDescent="0.2">
      <c r="A408" s="262"/>
      <c r="B408" s="286"/>
      <c r="C408" s="263"/>
      <c r="D408" s="111"/>
      <c r="E408" s="111"/>
      <c r="F408" s="111"/>
      <c r="G408" s="108"/>
      <c r="H408" s="108"/>
      <c r="I408" s="108"/>
      <c r="J408" s="108"/>
      <c r="K408" s="108"/>
      <c r="L408" s="108"/>
      <c r="M408" s="108"/>
      <c r="N408" s="108"/>
      <c r="O408" s="108"/>
      <c r="P408" s="108"/>
      <c r="Q408" s="108"/>
      <c r="R408" s="108"/>
      <c r="S408" s="108"/>
      <c r="T408" s="108"/>
      <c r="U408" s="108"/>
      <c r="V408" s="108"/>
      <c r="W408" s="108"/>
      <c r="X408" s="108"/>
    </row>
    <row r="409" spans="1:24" ht="15" customHeight="1" x14ac:dyDescent="0.2">
      <c r="A409" s="262"/>
      <c r="B409" s="286"/>
      <c r="C409" s="263"/>
      <c r="D409" s="111"/>
      <c r="E409" s="111"/>
      <c r="F409" s="111"/>
      <c r="G409" s="108"/>
      <c r="H409" s="108"/>
      <c r="I409" s="108"/>
      <c r="J409" s="108"/>
      <c r="K409" s="108"/>
      <c r="L409" s="108"/>
      <c r="M409" s="108"/>
      <c r="N409" s="108"/>
      <c r="O409" s="108"/>
      <c r="P409" s="108"/>
      <c r="Q409" s="108"/>
      <c r="R409" s="108"/>
      <c r="S409" s="108"/>
      <c r="T409" s="108"/>
      <c r="U409" s="108"/>
      <c r="V409" s="108"/>
      <c r="W409" s="108"/>
      <c r="X409" s="108"/>
    </row>
    <row r="410" spans="1:24" ht="15" customHeight="1" x14ac:dyDescent="0.2">
      <c r="A410" s="262"/>
      <c r="B410" s="286"/>
      <c r="C410" s="263"/>
      <c r="D410" s="111"/>
      <c r="E410" s="111"/>
      <c r="F410" s="111"/>
      <c r="G410" s="108"/>
      <c r="H410" s="108"/>
      <c r="I410" s="108"/>
      <c r="J410" s="108"/>
      <c r="K410" s="108"/>
      <c r="L410" s="108"/>
      <c r="M410" s="108"/>
      <c r="N410" s="108"/>
      <c r="O410" s="108"/>
      <c r="P410" s="108"/>
      <c r="Q410" s="108"/>
      <c r="R410" s="108"/>
      <c r="S410" s="108"/>
      <c r="T410" s="108"/>
      <c r="U410" s="108"/>
      <c r="V410" s="108"/>
      <c r="W410" s="108"/>
      <c r="X410" s="108"/>
    </row>
    <row r="411" spans="1:24" ht="15" customHeight="1" x14ac:dyDescent="0.2">
      <c r="A411" s="262"/>
      <c r="B411" s="286"/>
      <c r="C411" s="263"/>
      <c r="D411" s="111"/>
      <c r="E411" s="111"/>
      <c r="F411" s="111"/>
      <c r="G411" s="108"/>
      <c r="H411" s="108"/>
      <c r="I411" s="108"/>
      <c r="J411" s="108"/>
      <c r="K411" s="108"/>
      <c r="L411" s="108"/>
      <c r="M411" s="108"/>
      <c r="N411" s="108"/>
      <c r="O411" s="108"/>
      <c r="P411" s="108"/>
      <c r="Q411" s="108"/>
      <c r="R411" s="108"/>
      <c r="S411" s="108"/>
      <c r="T411" s="108"/>
      <c r="U411" s="108"/>
      <c r="V411" s="108"/>
      <c r="W411" s="108"/>
      <c r="X411" s="108"/>
    </row>
    <row r="412" spans="1:24" ht="15" customHeight="1" x14ac:dyDescent="0.2">
      <c r="A412" s="262"/>
      <c r="B412" s="286"/>
      <c r="C412" s="263"/>
      <c r="D412" s="111"/>
      <c r="E412" s="111"/>
      <c r="F412" s="111"/>
      <c r="G412" s="108"/>
      <c r="H412" s="108"/>
      <c r="I412" s="108"/>
      <c r="J412" s="108"/>
      <c r="K412" s="108"/>
      <c r="L412" s="108"/>
      <c r="M412" s="108"/>
      <c r="N412" s="108"/>
      <c r="O412" s="108"/>
      <c r="P412" s="108"/>
      <c r="Q412" s="108"/>
      <c r="R412" s="108"/>
      <c r="S412" s="108"/>
      <c r="T412" s="108"/>
      <c r="U412" s="108"/>
      <c r="V412" s="108"/>
      <c r="W412" s="108"/>
      <c r="X412" s="108"/>
    </row>
    <row r="413" spans="1:24" ht="15" customHeight="1" x14ac:dyDescent="0.2">
      <c r="A413" s="262"/>
      <c r="B413" s="286"/>
      <c r="C413" s="263"/>
      <c r="D413" s="111"/>
      <c r="E413" s="111"/>
      <c r="F413" s="111"/>
      <c r="G413" s="108"/>
      <c r="H413" s="108"/>
      <c r="I413" s="108"/>
      <c r="J413" s="108"/>
      <c r="K413" s="108"/>
      <c r="L413" s="108"/>
      <c r="M413" s="108"/>
      <c r="N413" s="108"/>
      <c r="O413" s="108"/>
      <c r="P413" s="108"/>
      <c r="Q413" s="108"/>
      <c r="R413" s="108"/>
      <c r="S413" s="108"/>
      <c r="T413" s="108"/>
      <c r="U413" s="108"/>
      <c r="V413" s="108"/>
      <c r="W413" s="108"/>
      <c r="X413" s="108"/>
    </row>
    <row r="414" spans="1:24" ht="15" customHeight="1" x14ac:dyDescent="0.2">
      <c r="A414" s="262"/>
      <c r="B414" s="286"/>
      <c r="C414" s="263"/>
      <c r="D414" s="111"/>
      <c r="E414" s="111"/>
      <c r="F414" s="111"/>
      <c r="G414" s="108"/>
      <c r="H414" s="108"/>
      <c r="I414" s="108"/>
      <c r="J414" s="108"/>
      <c r="K414" s="108"/>
      <c r="L414" s="108"/>
      <c r="M414" s="108"/>
      <c r="N414" s="108"/>
      <c r="O414" s="108"/>
      <c r="P414" s="108"/>
      <c r="Q414" s="108"/>
      <c r="R414" s="108"/>
      <c r="S414" s="108"/>
      <c r="T414" s="108"/>
      <c r="U414" s="108"/>
      <c r="V414" s="108"/>
      <c r="W414" s="108"/>
      <c r="X414" s="108"/>
    </row>
    <row r="415" spans="1:24" ht="15" customHeight="1" x14ac:dyDescent="0.2">
      <c r="A415" s="262"/>
      <c r="B415" s="286"/>
      <c r="C415" s="263"/>
      <c r="D415" s="111"/>
      <c r="E415" s="111"/>
      <c r="F415" s="111"/>
      <c r="G415" s="108"/>
      <c r="H415" s="108"/>
      <c r="I415" s="108"/>
      <c r="J415" s="108"/>
      <c r="K415" s="108"/>
      <c r="L415" s="108"/>
      <c r="M415" s="108"/>
      <c r="N415" s="108"/>
      <c r="O415" s="108"/>
      <c r="P415" s="108"/>
      <c r="Q415" s="108"/>
      <c r="R415" s="108"/>
      <c r="S415" s="108"/>
      <c r="T415" s="108"/>
      <c r="U415" s="108"/>
      <c r="V415" s="108"/>
      <c r="W415" s="108"/>
      <c r="X415" s="108"/>
    </row>
    <row r="416" spans="1:24" ht="15" customHeight="1" x14ac:dyDescent="0.2">
      <c r="A416" s="262"/>
      <c r="B416" s="286"/>
      <c r="C416" s="263"/>
      <c r="D416" s="111"/>
      <c r="E416" s="111"/>
      <c r="F416" s="111"/>
      <c r="G416" s="108"/>
      <c r="H416" s="108"/>
      <c r="I416" s="108"/>
      <c r="J416" s="108"/>
      <c r="K416" s="108"/>
      <c r="L416" s="108"/>
      <c r="M416" s="108"/>
      <c r="N416" s="108"/>
      <c r="O416" s="108"/>
      <c r="P416" s="108"/>
      <c r="Q416" s="108"/>
      <c r="R416" s="108"/>
      <c r="S416" s="108"/>
      <c r="T416" s="108"/>
      <c r="U416" s="108"/>
      <c r="V416" s="108"/>
      <c r="W416" s="108"/>
      <c r="X416" s="108"/>
    </row>
    <row r="417" spans="1:24" ht="15" customHeight="1" x14ac:dyDescent="0.2">
      <c r="A417" s="262"/>
      <c r="B417" s="286"/>
      <c r="C417" s="263"/>
      <c r="D417" s="111"/>
      <c r="E417" s="111"/>
      <c r="F417" s="111"/>
      <c r="G417" s="108"/>
      <c r="H417" s="108"/>
      <c r="I417" s="108"/>
      <c r="J417" s="108"/>
      <c r="K417" s="108"/>
      <c r="L417" s="108"/>
      <c r="M417" s="108"/>
      <c r="N417" s="108"/>
      <c r="O417" s="108"/>
      <c r="P417" s="108"/>
      <c r="Q417" s="108"/>
      <c r="R417" s="108"/>
      <c r="S417" s="108"/>
      <c r="T417" s="108"/>
      <c r="U417" s="108"/>
      <c r="V417" s="108"/>
      <c r="W417" s="108"/>
      <c r="X417" s="108"/>
    </row>
    <row r="418" spans="1:24" ht="15" customHeight="1" x14ac:dyDescent="0.2">
      <c r="A418" s="262"/>
      <c r="B418" s="286"/>
      <c r="C418" s="263"/>
      <c r="D418" s="111"/>
      <c r="E418" s="111"/>
      <c r="F418" s="111"/>
      <c r="G418" s="108"/>
      <c r="H418" s="108"/>
      <c r="I418" s="108"/>
      <c r="J418" s="108"/>
      <c r="K418" s="108"/>
      <c r="L418" s="108"/>
      <c r="M418" s="108"/>
      <c r="N418" s="108"/>
      <c r="O418" s="108"/>
      <c r="P418" s="108"/>
      <c r="Q418" s="108"/>
      <c r="R418" s="108"/>
      <c r="S418" s="108"/>
      <c r="T418" s="108"/>
      <c r="U418" s="108"/>
      <c r="V418" s="108"/>
      <c r="W418" s="108"/>
      <c r="X418" s="108"/>
    </row>
    <row r="419" spans="1:24" ht="15" customHeight="1" x14ac:dyDescent="0.2">
      <c r="A419" s="262"/>
      <c r="B419" s="286"/>
      <c r="C419" s="263"/>
      <c r="D419" s="111"/>
      <c r="E419" s="111"/>
      <c r="F419" s="111"/>
      <c r="G419" s="108"/>
      <c r="H419" s="108"/>
      <c r="I419" s="108"/>
      <c r="J419" s="108"/>
      <c r="K419" s="108"/>
      <c r="L419" s="108"/>
      <c r="M419" s="108"/>
      <c r="N419" s="108"/>
      <c r="O419" s="108"/>
      <c r="P419" s="108"/>
      <c r="Q419" s="108"/>
      <c r="R419" s="108"/>
      <c r="S419" s="108"/>
      <c r="T419" s="108"/>
      <c r="U419" s="108"/>
      <c r="V419" s="108"/>
      <c r="W419" s="108"/>
      <c r="X419" s="108"/>
    </row>
    <row r="420" spans="1:24" ht="15" customHeight="1" x14ac:dyDescent="0.2">
      <c r="A420" s="262"/>
      <c r="B420" s="286"/>
      <c r="C420" s="263"/>
      <c r="D420" s="111"/>
      <c r="E420" s="111"/>
      <c r="F420" s="111"/>
      <c r="G420" s="108"/>
      <c r="H420" s="108"/>
      <c r="I420" s="108"/>
      <c r="J420" s="108"/>
      <c r="K420" s="108"/>
      <c r="L420" s="108"/>
      <c r="M420" s="108"/>
      <c r="N420" s="108"/>
      <c r="O420" s="108"/>
      <c r="P420" s="108"/>
      <c r="Q420" s="108"/>
      <c r="R420" s="108"/>
      <c r="S420" s="108"/>
      <c r="T420" s="108"/>
      <c r="U420" s="108"/>
      <c r="V420" s="108"/>
      <c r="W420" s="108"/>
      <c r="X420" s="108"/>
    </row>
    <row r="421" spans="1:24" ht="15" customHeight="1" x14ac:dyDescent="0.2">
      <c r="A421" s="262"/>
      <c r="B421" s="286"/>
      <c r="C421" s="263"/>
      <c r="D421" s="111"/>
      <c r="E421" s="111"/>
      <c r="F421" s="111"/>
      <c r="G421" s="108"/>
      <c r="H421" s="108"/>
      <c r="I421" s="108"/>
      <c r="J421" s="108"/>
      <c r="K421" s="108"/>
      <c r="L421" s="108"/>
      <c r="M421" s="108"/>
      <c r="N421" s="108"/>
      <c r="O421" s="108"/>
      <c r="P421" s="108"/>
      <c r="Q421" s="108"/>
      <c r="R421" s="108"/>
      <c r="S421" s="108"/>
      <c r="T421" s="108"/>
      <c r="U421" s="108"/>
      <c r="V421" s="108"/>
      <c r="W421" s="108"/>
      <c r="X421" s="108"/>
    </row>
    <row r="422" spans="1:24" ht="15" customHeight="1" x14ac:dyDescent="0.2">
      <c r="A422" s="262"/>
      <c r="B422" s="286"/>
      <c r="C422" s="263"/>
      <c r="D422" s="111"/>
      <c r="E422" s="111"/>
      <c r="F422" s="111"/>
      <c r="G422" s="108"/>
      <c r="H422" s="108"/>
      <c r="I422" s="108"/>
      <c r="J422" s="108"/>
      <c r="K422" s="108"/>
      <c r="L422" s="108"/>
      <c r="M422" s="108"/>
      <c r="N422" s="108"/>
      <c r="O422" s="108"/>
      <c r="P422" s="108"/>
      <c r="Q422" s="108"/>
      <c r="R422" s="108"/>
      <c r="S422" s="108"/>
      <c r="T422" s="108"/>
      <c r="U422" s="108"/>
      <c r="V422" s="108"/>
      <c r="W422" s="108"/>
      <c r="X422" s="108"/>
    </row>
    <row r="423" spans="1:24" ht="15" customHeight="1" x14ac:dyDescent="0.2">
      <c r="A423" s="262"/>
      <c r="B423" s="286"/>
      <c r="C423" s="263"/>
      <c r="D423" s="111"/>
      <c r="E423" s="111"/>
      <c r="F423" s="111"/>
      <c r="G423" s="108"/>
      <c r="H423" s="108"/>
      <c r="I423" s="108"/>
      <c r="J423" s="108"/>
      <c r="K423" s="108"/>
      <c r="L423" s="108"/>
      <c r="M423" s="108"/>
      <c r="N423" s="108"/>
      <c r="O423" s="108"/>
      <c r="P423" s="108"/>
      <c r="Q423" s="108"/>
      <c r="R423" s="108"/>
      <c r="S423" s="108"/>
      <c r="T423" s="108"/>
      <c r="U423" s="108"/>
      <c r="V423" s="108"/>
      <c r="W423" s="108"/>
      <c r="X423" s="108"/>
    </row>
    <row r="424" spans="1:24" ht="15" customHeight="1" x14ac:dyDescent="0.2">
      <c r="A424" s="262"/>
      <c r="B424" s="286"/>
      <c r="C424" s="263"/>
      <c r="D424" s="111"/>
      <c r="E424" s="111"/>
      <c r="F424" s="111"/>
      <c r="G424" s="108"/>
      <c r="H424" s="108"/>
      <c r="I424" s="108"/>
      <c r="J424" s="108"/>
      <c r="K424" s="108"/>
      <c r="L424" s="108"/>
      <c r="M424" s="108"/>
      <c r="N424" s="108"/>
      <c r="O424" s="108"/>
      <c r="P424" s="108"/>
      <c r="Q424" s="108"/>
      <c r="R424" s="108"/>
      <c r="S424" s="108"/>
      <c r="T424" s="108"/>
      <c r="U424" s="108"/>
      <c r="V424" s="108"/>
      <c r="W424" s="108"/>
      <c r="X424" s="108"/>
    </row>
    <row r="425" spans="1:24" ht="15" customHeight="1" x14ac:dyDescent="0.2">
      <c r="A425" s="262"/>
      <c r="B425" s="286"/>
      <c r="C425" s="263"/>
      <c r="D425" s="111"/>
      <c r="E425" s="111"/>
      <c r="F425" s="111"/>
      <c r="G425" s="108"/>
      <c r="H425" s="108"/>
      <c r="I425" s="108"/>
      <c r="J425" s="108"/>
      <c r="K425" s="108"/>
      <c r="L425" s="108"/>
      <c r="M425" s="108"/>
      <c r="N425" s="108"/>
      <c r="O425" s="108"/>
      <c r="P425" s="108"/>
      <c r="Q425" s="108"/>
      <c r="R425" s="108"/>
      <c r="S425" s="108"/>
      <c r="T425" s="108"/>
      <c r="U425" s="108"/>
      <c r="V425" s="108"/>
      <c r="W425" s="108"/>
      <c r="X425" s="108"/>
    </row>
    <row r="426" spans="1:24" ht="15" customHeight="1" x14ac:dyDescent="0.2">
      <c r="A426" s="262"/>
      <c r="B426" s="286"/>
      <c r="C426" s="263"/>
      <c r="D426" s="111"/>
      <c r="E426" s="111"/>
      <c r="F426" s="111"/>
      <c r="G426" s="108"/>
      <c r="H426" s="108"/>
      <c r="I426" s="108"/>
      <c r="J426" s="108"/>
      <c r="K426" s="108"/>
      <c r="L426" s="108"/>
      <c r="M426" s="108"/>
      <c r="N426" s="108"/>
      <c r="O426" s="108"/>
      <c r="P426" s="108"/>
      <c r="Q426" s="108"/>
      <c r="R426" s="108"/>
      <c r="S426" s="108"/>
      <c r="T426" s="108"/>
      <c r="U426" s="108"/>
      <c r="V426" s="108"/>
      <c r="W426" s="108"/>
      <c r="X426" s="108"/>
    </row>
    <row r="427" spans="1:24" ht="15" customHeight="1" x14ac:dyDescent="0.2">
      <c r="A427" s="262"/>
      <c r="B427" s="286"/>
      <c r="C427" s="263"/>
      <c r="D427" s="111"/>
      <c r="E427" s="111"/>
      <c r="F427" s="111"/>
      <c r="G427" s="108"/>
      <c r="H427" s="108"/>
      <c r="I427" s="108"/>
      <c r="J427" s="108"/>
      <c r="K427" s="108"/>
      <c r="L427" s="108"/>
      <c r="M427" s="108"/>
      <c r="N427" s="108"/>
      <c r="O427" s="108"/>
      <c r="P427" s="108"/>
      <c r="Q427" s="108"/>
      <c r="R427" s="108"/>
      <c r="S427" s="108"/>
      <c r="T427" s="108"/>
      <c r="U427" s="108"/>
      <c r="V427" s="108"/>
      <c r="W427" s="108"/>
      <c r="X427" s="108"/>
    </row>
    <row r="428" spans="1:24" ht="15" customHeight="1" x14ac:dyDescent="0.2">
      <c r="A428" s="262"/>
      <c r="B428" s="286"/>
      <c r="C428" s="263"/>
      <c r="D428" s="111"/>
      <c r="E428" s="111"/>
      <c r="F428" s="111"/>
      <c r="G428" s="108"/>
      <c r="H428" s="108"/>
      <c r="I428" s="108"/>
      <c r="J428" s="108"/>
      <c r="K428" s="108"/>
      <c r="L428" s="108"/>
      <c r="M428" s="108"/>
      <c r="N428" s="108"/>
      <c r="O428" s="108"/>
      <c r="P428" s="108"/>
      <c r="Q428" s="108"/>
      <c r="R428" s="108"/>
      <c r="S428" s="108"/>
      <c r="T428" s="108"/>
      <c r="U428" s="108"/>
      <c r="V428" s="108"/>
      <c r="W428" s="108"/>
      <c r="X428" s="108"/>
    </row>
    <row r="429" spans="1:24" ht="15" customHeight="1" x14ac:dyDescent="0.2">
      <c r="A429" s="262"/>
      <c r="B429" s="286"/>
      <c r="C429" s="263"/>
      <c r="D429" s="111"/>
      <c r="E429" s="111"/>
      <c r="F429" s="111"/>
      <c r="G429" s="108"/>
      <c r="H429" s="108"/>
      <c r="I429" s="108"/>
      <c r="J429" s="108"/>
      <c r="K429" s="108"/>
      <c r="L429" s="108"/>
      <c r="M429" s="108"/>
      <c r="N429" s="108"/>
      <c r="O429" s="108"/>
      <c r="P429" s="108"/>
      <c r="Q429" s="108"/>
      <c r="R429" s="108"/>
      <c r="S429" s="108"/>
      <c r="T429" s="108"/>
      <c r="U429" s="108"/>
      <c r="V429" s="108"/>
      <c r="W429" s="108"/>
      <c r="X429" s="108"/>
    </row>
    <row r="430" spans="1:24" ht="15" customHeight="1" x14ac:dyDescent="0.2">
      <c r="A430" s="262"/>
      <c r="B430" s="286"/>
      <c r="C430" s="263"/>
      <c r="D430" s="111"/>
      <c r="E430" s="111"/>
      <c r="F430" s="111"/>
      <c r="G430" s="108"/>
      <c r="H430" s="108"/>
      <c r="I430" s="108"/>
      <c r="J430" s="108"/>
      <c r="K430" s="108"/>
      <c r="L430" s="108"/>
      <c r="M430" s="108"/>
      <c r="N430" s="108"/>
      <c r="O430" s="108"/>
      <c r="P430" s="108"/>
      <c r="Q430" s="108"/>
      <c r="R430" s="108"/>
      <c r="S430" s="108"/>
      <c r="T430" s="108"/>
      <c r="U430" s="108"/>
      <c r="V430" s="108"/>
      <c r="W430" s="108"/>
      <c r="X430" s="108"/>
    </row>
    <row r="431" spans="1:24" ht="15" customHeight="1" x14ac:dyDescent="0.2">
      <c r="A431" s="262"/>
      <c r="B431" s="286"/>
      <c r="C431" s="263"/>
      <c r="D431" s="111"/>
      <c r="E431" s="111"/>
      <c r="F431" s="111"/>
      <c r="G431" s="108"/>
      <c r="H431" s="108"/>
      <c r="I431" s="108"/>
      <c r="J431" s="108"/>
      <c r="K431" s="108"/>
      <c r="L431" s="108"/>
      <c r="M431" s="108"/>
      <c r="N431" s="108"/>
      <c r="O431" s="108"/>
      <c r="P431" s="108"/>
      <c r="Q431" s="108"/>
      <c r="R431" s="108"/>
      <c r="S431" s="108"/>
      <c r="T431" s="108"/>
      <c r="U431" s="108"/>
      <c r="V431" s="108"/>
      <c r="W431" s="108"/>
      <c r="X431" s="108"/>
    </row>
    <row r="432" spans="1:24" ht="15" customHeight="1" x14ac:dyDescent="0.2">
      <c r="A432" s="262"/>
      <c r="B432" s="286"/>
      <c r="C432" s="263"/>
      <c r="D432" s="111"/>
      <c r="E432" s="111"/>
      <c r="F432" s="111"/>
      <c r="G432" s="108"/>
      <c r="H432" s="108"/>
      <c r="I432" s="108"/>
      <c r="J432" s="108"/>
      <c r="K432" s="108"/>
      <c r="L432" s="108"/>
      <c r="M432" s="108"/>
      <c r="N432" s="108"/>
      <c r="O432" s="108"/>
      <c r="P432" s="108"/>
      <c r="Q432" s="108"/>
      <c r="R432" s="108"/>
      <c r="S432" s="108"/>
      <c r="T432" s="108"/>
      <c r="U432" s="108"/>
      <c r="V432" s="108"/>
      <c r="W432" s="108"/>
      <c r="X432" s="108"/>
    </row>
    <row r="433" spans="1:24" ht="15" customHeight="1" x14ac:dyDescent="0.2">
      <c r="A433" s="262"/>
      <c r="B433" s="286"/>
      <c r="C433" s="263"/>
      <c r="D433" s="111"/>
      <c r="E433" s="111"/>
      <c r="F433" s="111"/>
      <c r="G433" s="108"/>
      <c r="H433" s="108"/>
      <c r="I433" s="108"/>
      <c r="J433" s="108"/>
      <c r="K433" s="108"/>
      <c r="L433" s="108"/>
      <c r="M433" s="108"/>
      <c r="N433" s="108"/>
      <c r="O433" s="108"/>
      <c r="P433" s="108"/>
      <c r="Q433" s="108"/>
      <c r="R433" s="108"/>
      <c r="S433" s="108"/>
      <c r="T433" s="108"/>
      <c r="U433" s="108"/>
      <c r="V433" s="108"/>
      <c r="W433" s="108"/>
      <c r="X433" s="108"/>
    </row>
    <row r="434" spans="1:24" ht="15" customHeight="1" x14ac:dyDescent="0.2">
      <c r="A434" s="262"/>
      <c r="B434" s="286"/>
      <c r="C434" s="263"/>
      <c r="D434" s="111"/>
      <c r="E434" s="111"/>
      <c r="F434" s="111"/>
      <c r="G434" s="108"/>
      <c r="H434" s="108"/>
      <c r="I434" s="108"/>
      <c r="J434" s="108"/>
      <c r="K434" s="108"/>
      <c r="L434" s="108"/>
      <c r="M434" s="108"/>
      <c r="N434" s="108"/>
      <c r="O434" s="108"/>
      <c r="P434" s="108"/>
      <c r="Q434" s="108"/>
      <c r="R434" s="108"/>
      <c r="S434" s="108"/>
      <c r="T434" s="108"/>
      <c r="U434" s="108"/>
      <c r="V434" s="108"/>
      <c r="W434" s="108"/>
      <c r="X434" s="108"/>
    </row>
    <row r="435" spans="1:24" ht="15" customHeight="1" x14ac:dyDescent="0.2">
      <c r="A435" s="262"/>
      <c r="B435" s="286"/>
      <c r="C435" s="263"/>
      <c r="D435" s="111"/>
      <c r="E435" s="111"/>
      <c r="F435" s="111"/>
      <c r="G435" s="108"/>
      <c r="H435" s="108"/>
      <c r="I435" s="108"/>
      <c r="J435" s="108"/>
      <c r="K435" s="108"/>
      <c r="L435" s="108"/>
      <c r="M435" s="108"/>
      <c r="N435" s="108"/>
      <c r="O435" s="108"/>
      <c r="P435" s="108"/>
      <c r="Q435" s="108"/>
      <c r="R435" s="108"/>
      <c r="S435" s="108"/>
      <c r="T435" s="108"/>
      <c r="U435" s="108"/>
      <c r="V435" s="108"/>
      <c r="W435" s="108"/>
      <c r="X435" s="108"/>
    </row>
    <row r="436" spans="1:24" ht="15" customHeight="1" x14ac:dyDescent="0.2">
      <c r="A436" s="262"/>
      <c r="B436" s="286"/>
      <c r="C436" s="263"/>
      <c r="D436" s="111"/>
      <c r="E436" s="111"/>
      <c r="F436" s="111"/>
      <c r="G436" s="108"/>
      <c r="H436" s="108"/>
      <c r="I436" s="108"/>
      <c r="J436" s="108"/>
      <c r="K436" s="108"/>
      <c r="L436" s="108"/>
      <c r="M436" s="108"/>
      <c r="N436" s="108"/>
      <c r="O436" s="108"/>
      <c r="P436" s="108"/>
      <c r="Q436" s="108"/>
      <c r="R436" s="108"/>
      <c r="S436" s="108"/>
      <c r="T436" s="108"/>
      <c r="U436" s="108"/>
      <c r="V436" s="108"/>
      <c r="W436" s="108"/>
      <c r="X436" s="108"/>
    </row>
    <row r="437" spans="1:24" ht="15" customHeight="1" x14ac:dyDescent="0.2">
      <c r="A437" s="262"/>
      <c r="B437" s="286"/>
      <c r="C437" s="263"/>
      <c r="D437" s="111"/>
      <c r="E437" s="111"/>
      <c r="F437" s="111"/>
      <c r="G437" s="108"/>
      <c r="H437" s="108"/>
      <c r="I437" s="108"/>
      <c r="J437" s="108"/>
      <c r="K437" s="108"/>
      <c r="L437" s="108"/>
      <c r="M437" s="108"/>
      <c r="N437" s="108"/>
      <c r="O437" s="108"/>
      <c r="P437" s="108"/>
      <c r="Q437" s="108"/>
      <c r="R437" s="108"/>
      <c r="S437" s="108"/>
      <c r="T437" s="108"/>
      <c r="U437" s="108"/>
      <c r="V437" s="108"/>
      <c r="W437" s="108"/>
      <c r="X437" s="108"/>
    </row>
    <row r="438" spans="1:24" ht="15" customHeight="1" x14ac:dyDescent="0.2">
      <c r="A438" s="262"/>
      <c r="B438" s="286"/>
      <c r="C438" s="263"/>
      <c r="D438" s="111"/>
      <c r="E438" s="111"/>
      <c r="F438" s="111"/>
      <c r="G438" s="108"/>
      <c r="H438" s="108"/>
      <c r="I438" s="108"/>
      <c r="J438" s="108"/>
      <c r="K438" s="108"/>
      <c r="L438" s="108"/>
      <c r="M438" s="108"/>
      <c r="N438" s="108"/>
      <c r="O438" s="108"/>
      <c r="P438" s="108"/>
      <c r="Q438" s="108"/>
      <c r="R438" s="108"/>
      <c r="S438" s="108"/>
      <c r="T438" s="108"/>
      <c r="U438" s="108"/>
      <c r="V438" s="108"/>
      <c r="W438" s="108"/>
      <c r="X438" s="108"/>
    </row>
    <row r="439" spans="1:24" ht="15" customHeight="1" x14ac:dyDescent="0.2">
      <c r="A439" s="262"/>
      <c r="B439" s="286"/>
      <c r="C439" s="263"/>
      <c r="D439" s="111"/>
      <c r="E439" s="111"/>
      <c r="F439" s="111"/>
      <c r="G439" s="108"/>
      <c r="H439" s="108"/>
      <c r="I439" s="108"/>
      <c r="J439" s="108"/>
      <c r="K439" s="108"/>
      <c r="L439" s="108"/>
      <c r="M439" s="108"/>
      <c r="N439" s="108"/>
      <c r="O439" s="108"/>
      <c r="P439" s="108"/>
      <c r="Q439" s="108"/>
      <c r="R439" s="108"/>
      <c r="S439" s="108"/>
      <c r="T439" s="108"/>
      <c r="U439" s="108"/>
      <c r="V439" s="108"/>
      <c r="W439" s="108"/>
      <c r="X439" s="108"/>
    </row>
    <row r="440" spans="1:24" ht="15" customHeight="1" x14ac:dyDescent="0.2">
      <c r="A440" s="262"/>
      <c r="B440" s="286"/>
      <c r="C440" s="263"/>
      <c r="D440" s="111"/>
      <c r="E440" s="111"/>
      <c r="F440" s="111"/>
      <c r="G440" s="108"/>
      <c r="H440" s="108"/>
      <c r="I440" s="108"/>
      <c r="J440" s="108"/>
      <c r="K440" s="108"/>
      <c r="L440" s="108"/>
      <c r="M440" s="108"/>
      <c r="N440" s="108"/>
      <c r="O440" s="108"/>
      <c r="P440" s="108"/>
      <c r="Q440" s="108"/>
      <c r="R440" s="108"/>
      <c r="S440" s="108"/>
      <c r="T440" s="108"/>
      <c r="U440" s="108"/>
      <c r="V440" s="108"/>
      <c r="W440" s="108"/>
      <c r="X440" s="108"/>
    </row>
    <row r="441" spans="1:24" ht="15" customHeight="1" x14ac:dyDescent="0.2">
      <c r="A441" s="262"/>
      <c r="B441" s="286"/>
      <c r="C441" s="263"/>
      <c r="D441" s="111"/>
      <c r="E441" s="111"/>
      <c r="F441" s="111"/>
      <c r="G441" s="108"/>
      <c r="H441" s="108"/>
      <c r="I441" s="108"/>
      <c r="J441" s="108"/>
      <c r="K441" s="108"/>
      <c r="L441" s="108"/>
      <c r="M441" s="108"/>
      <c r="N441" s="108"/>
      <c r="O441" s="108"/>
      <c r="P441" s="108"/>
      <c r="Q441" s="108"/>
      <c r="R441" s="108"/>
      <c r="S441" s="108"/>
      <c r="T441" s="108"/>
      <c r="U441" s="108"/>
      <c r="V441" s="108"/>
      <c r="W441" s="108"/>
      <c r="X441" s="108"/>
    </row>
    <row r="442" spans="1:24" ht="15" customHeight="1" x14ac:dyDescent="0.2">
      <c r="A442" s="262"/>
      <c r="B442" s="286"/>
      <c r="C442" s="263"/>
      <c r="D442" s="111"/>
      <c r="E442" s="111"/>
      <c r="F442" s="111"/>
      <c r="G442" s="108"/>
      <c r="H442" s="108"/>
      <c r="I442" s="108"/>
      <c r="J442" s="108"/>
      <c r="K442" s="108"/>
      <c r="L442" s="108"/>
      <c r="M442" s="108"/>
      <c r="N442" s="108"/>
      <c r="O442" s="108"/>
      <c r="P442" s="108"/>
      <c r="Q442" s="108"/>
      <c r="R442" s="108"/>
      <c r="S442" s="108"/>
      <c r="T442" s="108"/>
      <c r="U442" s="108"/>
      <c r="V442" s="108"/>
      <c r="W442" s="108"/>
      <c r="X442" s="108"/>
    </row>
    <row r="443" spans="1:24" ht="15" customHeight="1" x14ac:dyDescent="0.2">
      <c r="A443" s="262"/>
      <c r="B443" s="286"/>
      <c r="C443" s="263"/>
      <c r="D443" s="111"/>
      <c r="E443" s="111"/>
      <c r="F443" s="111"/>
      <c r="G443" s="108"/>
      <c r="H443" s="108"/>
      <c r="I443" s="108"/>
      <c r="J443" s="108"/>
      <c r="K443" s="108"/>
      <c r="L443" s="108"/>
      <c r="M443" s="108"/>
      <c r="N443" s="108"/>
      <c r="O443" s="108"/>
      <c r="P443" s="108"/>
      <c r="Q443" s="108"/>
      <c r="R443" s="108"/>
      <c r="S443" s="108"/>
      <c r="T443" s="108"/>
      <c r="U443" s="108"/>
      <c r="V443" s="108"/>
      <c r="W443" s="108"/>
      <c r="X443" s="108"/>
    </row>
    <row r="444" spans="1:24" ht="15" customHeight="1" x14ac:dyDescent="0.2">
      <c r="A444" s="262"/>
      <c r="B444" s="286"/>
      <c r="C444" s="263"/>
      <c r="D444" s="111"/>
      <c r="E444" s="111"/>
      <c r="F444" s="111"/>
      <c r="G444" s="108"/>
      <c r="H444" s="108"/>
      <c r="I444" s="108"/>
      <c r="J444" s="108"/>
      <c r="K444" s="108"/>
      <c r="L444" s="108"/>
      <c r="M444" s="108"/>
      <c r="N444" s="108"/>
      <c r="O444" s="108"/>
      <c r="P444" s="108"/>
      <c r="Q444" s="108"/>
      <c r="R444" s="108"/>
      <c r="S444" s="108"/>
      <c r="T444" s="108"/>
      <c r="U444" s="108"/>
      <c r="V444" s="108"/>
      <c r="W444" s="108"/>
      <c r="X444" s="108"/>
    </row>
    <row r="445" spans="1:24" ht="15" customHeight="1" x14ac:dyDescent="0.2">
      <c r="A445" s="262"/>
      <c r="B445" s="286"/>
      <c r="C445" s="263"/>
      <c r="D445" s="111"/>
      <c r="E445" s="111"/>
      <c r="F445" s="111"/>
      <c r="G445" s="108"/>
      <c r="H445" s="108"/>
      <c r="I445" s="108"/>
      <c r="J445" s="108"/>
      <c r="K445" s="108"/>
      <c r="L445" s="108"/>
      <c r="M445" s="108"/>
      <c r="N445" s="108"/>
      <c r="O445" s="108"/>
      <c r="P445" s="108"/>
      <c r="Q445" s="108"/>
      <c r="R445" s="108"/>
      <c r="S445" s="108"/>
      <c r="T445" s="108"/>
      <c r="U445" s="108"/>
      <c r="V445" s="108"/>
      <c r="W445" s="108"/>
      <c r="X445" s="108"/>
    </row>
    <row r="446" spans="1:24" ht="15" customHeight="1" x14ac:dyDescent="0.2">
      <c r="A446" s="262"/>
      <c r="B446" s="286"/>
      <c r="C446" s="263"/>
      <c r="D446" s="111"/>
      <c r="E446" s="111"/>
      <c r="F446" s="111"/>
      <c r="G446" s="108"/>
      <c r="H446" s="108"/>
      <c r="I446" s="108"/>
      <c r="J446" s="108"/>
      <c r="K446" s="108"/>
      <c r="L446" s="108"/>
      <c r="M446" s="108"/>
      <c r="N446" s="108"/>
      <c r="O446" s="108"/>
      <c r="P446" s="108"/>
      <c r="Q446" s="108"/>
      <c r="R446" s="108"/>
      <c r="S446" s="108"/>
      <c r="T446" s="108"/>
      <c r="U446" s="108"/>
      <c r="V446" s="108"/>
      <c r="W446" s="108"/>
      <c r="X446" s="108"/>
    </row>
    <row r="447" spans="1:24" ht="15" customHeight="1" x14ac:dyDescent="0.2">
      <c r="A447" s="262"/>
      <c r="B447" s="286"/>
      <c r="C447" s="263"/>
      <c r="D447" s="111"/>
      <c r="E447" s="111"/>
      <c r="F447" s="111"/>
      <c r="G447" s="108"/>
      <c r="H447" s="108"/>
      <c r="I447" s="108"/>
      <c r="J447" s="108"/>
      <c r="K447" s="108"/>
      <c r="L447" s="108"/>
      <c r="M447" s="108"/>
      <c r="N447" s="108"/>
      <c r="O447" s="108"/>
      <c r="P447" s="108"/>
      <c r="Q447" s="108"/>
      <c r="R447" s="108"/>
      <c r="S447" s="108"/>
      <c r="T447" s="108"/>
      <c r="U447" s="108"/>
      <c r="V447" s="108"/>
      <c r="W447" s="108"/>
      <c r="X447" s="108"/>
    </row>
    <row r="448" spans="1:24" ht="15" customHeight="1" x14ac:dyDescent="0.2">
      <c r="A448" s="262"/>
      <c r="B448" s="286"/>
      <c r="C448" s="263"/>
      <c r="D448" s="111"/>
      <c r="E448" s="111"/>
      <c r="F448" s="111"/>
      <c r="G448" s="108"/>
      <c r="H448" s="108"/>
      <c r="I448" s="108"/>
      <c r="J448" s="108"/>
      <c r="K448" s="108"/>
      <c r="L448" s="108"/>
      <c r="M448" s="108"/>
      <c r="N448" s="108"/>
      <c r="O448" s="108"/>
      <c r="P448" s="108"/>
      <c r="Q448" s="108"/>
      <c r="R448" s="108"/>
      <c r="S448" s="108"/>
      <c r="T448" s="108"/>
      <c r="U448" s="108"/>
      <c r="V448" s="108"/>
      <c r="W448" s="108"/>
      <c r="X448" s="108"/>
    </row>
    <row r="449" spans="1:24" ht="15" customHeight="1" x14ac:dyDescent="0.2">
      <c r="A449" s="262"/>
      <c r="B449" s="286"/>
      <c r="C449" s="263"/>
      <c r="D449" s="111"/>
      <c r="E449" s="111"/>
      <c r="F449" s="111"/>
      <c r="G449" s="108"/>
      <c r="H449" s="108"/>
      <c r="I449" s="108"/>
      <c r="J449" s="108"/>
      <c r="K449" s="108"/>
      <c r="L449" s="108"/>
      <c r="M449" s="108"/>
      <c r="N449" s="108"/>
      <c r="O449" s="108"/>
      <c r="P449" s="108"/>
      <c r="Q449" s="108"/>
      <c r="R449" s="108"/>
      <c r="S449" s="108"/>
      <c r="T449" s="108"/>
      <c r="U449" s="108"/>
      <c r="V449" s="108"/>
      <c r="W449" s="108"/>
      <c r="X449" s="108"/>
    </row>
    <row r="450" spans="1:24" ht="15" customHeight="1" x14ac:dyDescent="0.2">
      <c r="A450" s="262"/>
      <c r="B450" s="286"/>
      <c r="C450" s="263"/>
      <c r="D450" s="111"/>
      <c r="E450" s="111"/>
      <c r="F450" s="111"/>
      <c r="G450" s="108"/>
      <c r="H450" s="108"/>
      <c r="I450" s="108"/>
      <c r="J450" s="108"/>
      <c r="K450" s="108"/>
      <c r="L450" s="108"/>
      <c r="M450" s="108"/>
      <c r="N450" s="108"/>
      <c r="O450" s="108"/>
      <c r="P450" s="108"/>
      <c r="Q450" s="108"/>
      <c r="R450" s="108"/>
      <c r="S450" s="108"/>
      <c r="T450" s="108"/>
      <c r="U450" s="108"/>
      <c r="V450" s="108"/>
      <c r="W450" s="108"/>
      <c r="X450" s="108"/>
    </row>
    <row r="451" spans="1:24" ht="15" customHeight="1" x14ac:dyDescent="0.2">
      <c r="A451" s="262"/>
      <c r="B451" s="286"/>
      <c r="C451" s="263"/>
      <c r="D451" s="111"/>
      <c r="E451" s="111"/>
      <c r="F451" s="111"/>
      <c r="G451" s="108"/>
      <c r="H451" s="108"/>
      <c r="I451" s="108"/>
      <c r="J451" s="108"/>
      <c r="K451" s="108"/>
      <c r="L451" s="108"/>
      <c r="M451" s="108"/>
      <c r="N451" s="108"/>
      <c r="O451" s="108"/>
      <c r="P451" s="108"/>
      <c r="Q451" s="108"/>
      <c r="R451" s="108"/>
      <c r="S451" s="108"/>
      <c r="T451" s="108"/>
      <c r="U451" s="108"/>
      <c r="V451" s="108"/>
      <c r="W451" s="108"/>
      <c r="X451" s="108"/>
    </row>
    <row r="452" spans="1:24" ht="15" customHeight="1" x14ac:dyDescent="0.2">
      <c r="A452" s="262"/>
      <c r="B452" s="286"/>
      <c r="C452" s="263"/>
      <c r="D452" s="111"/>
      <c r="E452" s="111"/>
      <c r="F452" s="111"/>
      <c r="G452" s="108"/>
      <c r="H452" s="108"/>
      <c r="I452" s="108"/>
      <c r="J452" s="108"/>
      <c r="K452" s="108"/>
      <c r="L452" s="108"/>
      <c r="M452" s="108"/>
      <c r="N452" s="108"/>
      <c r="O452" s="108"/>
      <c r="P452" s="108"/>
      <c r="Q452" s="108"/>
      <c r="R452" s="108"/>
      <c r="S452" s="108"/>
      <c r="T452" s="108"/>
      <c r="U452" s="108"/>
      <c r="V452" s="108"/>
      <c r="W452" s="108"/>
      <c r="X452" s="108"/>
    </row>
    <row r="453" spans="1:24" ht="15" customHeight="1" x14ac:dyDescent="0.2">
      <c r="A453" s="262"/>
      <c r="B453" s="286"/>
      <c r="C453" s="263"/>
      <c r="D453" s="111"/>
      <c r="E453" s="111"/>
      <c r="F453" s="111"/>
      <c r="G453" s="108"/>
      <c r="H453" s="108"/>
      <c r="I453" s="108"/>
      <c r="J453" s="108"/>
      <c r="K453" s="108"/>
      <c r="L453" s="108"/>
      <c r="M453" s="108"/>
      <c r="N453" s="108"/>
      <c r="O453" s="108"/>
      <c r="P453" s="108"/>
      <c r="Q453" s="108"/>
      <c r="R453" s="108"/>
      <c r="S453" s="108"/>
      <c r="T453" s="108"/>
      <c r="U453" s="108"/>
      <c r="V453" s="108"/>
      <c r="W453" s="108"/>
      <c r="X453" s="108"/>
    </row>
    <row r="454" spans="1:24" ht="15" customHeight="1" x14ac:dyDescent="0.2">
      <c r="A454" s="262"/>
      <c r="B454" s="286"/>
      <c r="C454" s="263"/>
      <c r="D454" s="111"/>
      <c r="E454" s="111"/>
      <c r="F454" s="111"/>
      <c r="G454" s="108"/>
      <c r="H454" s="108"/>
      <c r="I454" s="108"/>
      <c r="J454" s="108"/>
      <c r="K454" s="108"/>
      <c r="L454" s="108"/>
      <c r="M454" s="108"/>
      <c r="N454" s="108"/>
      <c r="O454" s="108"/>
      <c r="P454" s="108"/>
      <c r="Q454" s="108"/>
      <c r="R454" s="108"/>
      <c r="S454" s="108"/>
      <c r="T454" s="108"/>
      <c r="U454" s="108"/>
      <c r="V454" s="108"/>
      <c r="W454" s="108"/>
      <c r="X454" s="108"/>
    </row>
    <row r="455" spans="1:24" ht="15" customHeight="1" x14ac:dyDescent="0.2">
      <c r="A455" s="262"/>
      <c r="B455" s="286"/>
      <c r="C455" s="263"/>
      <c r="D455" s="111"/>
      <c r="E455" s="111"/>
      <c r="F455" s="111"/>
      <c r="G455" s="108"/>
      <c r="H455" s="108"/>
      <c r="I455" s="108"/>
      <c r="J455" s="108"/>
      <c r="K455" s="108"/>
      <c r="L455" s="108"/>
      <c r="M455" s="108"/>
      <c r="N455" s="108"/>
      <c r="O455" s="108"/>
      <c r="P455" s="108"/>
      <c r="Q455" s="108"/>
      <c r="R455" s="108"/>
      <c r="S455" s="108"/>
      <c r="T455" s="108"/>
      <c r="U455" s="108"/>
      <c r="V455" s="108"/>
      <c r="W455" s="108"/>
      <c r="X455" s="108"/>
    </row>
    <row r="456" spans="1:24" ht="15" customHeight="1" x14ac:dyDescent="0.2">
      <c r="A456" s="262"/>
      <c r="B456" s="286"/>
      <c r="C456" s="263"/>
      <c r="D456" s="111"/>
      <c r="E456" s="111"/>
      <c r="F456" s="111"/>
      <c r="G456" s="108"/>
      <c r="H456" s="108"/>
      <c r="I456" s="108"/>
      <c r="J456" s="108"/>
      <c r="K456" s="108"/>
      <c r="L456" s="108"/>
      <c r="M456" s="108"/>
      <c r="N456" s="108"/>
      <c r="O456" s="108"/>
      <c r="P456" s="108"/>
      <c r="Q456" s="108"/>
      <c r="R456" s="108"/>
      <c r="S456" s="108"/>
      <c r="T456" s="108"/>
      <c r="U456" s="108"/>
      <c r="V456" s="108"/>
      <c r="W456" s="108"/>
      <c r="X456" s="108"/>
    </row>
    <row r="457" spans="1:24" ht="15" customHeight="1" x14ac:dyDescent="0.2">
      <c r="A457" s="262"/>
      <c r="B457" s="286"/>
      <c r="C457" s="263"/>
      <c r="D457" s="111"/>
      <c r="E457" s="111"/>
      <c r="F457" s="111"/>
      <c r="G457" s="108"/>
      <c r="H457" s="108"/>
      <c r="I457" s="108"/>
      <c r="J457" s="108"/>
      <c r="K457" s="108"/>
      <c r="L457" s="108"/>
      <c r="M457" s="108"/>
      <c r="N457" s="108"/>
      <c r="O457" s="108"/>
      <c r="P457" s="108"/>
      <c r="Q457" s="108"/>
      <c r="R457" s="108"/>
      <c r="S457" s="108"/>
      <c r="T457" s="108"/>
      <c r="U457" s="108"/>
      <c r="V457" s="108"/>
      <c r="W457" s="108"/>
      <c r="X457" s="108"/>
    </row>
    <row r="458" spans="1:24" ht="15" customHeight="1" x14ac:dyDescent="0.2">
      <c r="A458" s="262"/>
      <c r="B458" s="286"/>
      <c r="C458" s="263"/>
      <c r="D458" s="111"/>
      <c r="E458" s="111"/>
      <c r="F458" s="111"/>
      <c r="G458" s="108"/>
      <c r="H458" s="108"/>
      <c r="I458" s="108"/>
      <c r="J458" s="108"/>
      <c r="K458" s="108"/>
      <c r="L458" s="108"/>
      <c r="M458" s="108"/>
      <c r="N458" s="108"/>
      <c r="O458" s="108"/>
      <c r="P458" s="108"/>
      <c r="Q458" s="108"/>
      <c r="R458" s="108"/>
      <c r="S458" s="108"/>
      <c r="T458" s="108"/>
      <c r="U458" s="108"/>
      <c r="V458" s="108"/>
      <c r="W458" s="108"/>
      <c r="X458" s="108"/>
    </row>
    <row r="459" spans="1:24" ht="15" customHeight="1" x14ac:dyDescent="0.2">
      <c r="A459" s="262"/>
      <c r="B459" s="286"/>
      <c r="C459" s="263"/>
      <c r="D459" s="111"/>
      <c r="E459" s="111"/>
      <c r="F459" s="111"/>
      <c r="G459" s="108"/>
      <c r="H459" s="108"/>
      <c r="I459" s="108"/>
      <c r="J459" s="108"/>
      <c r="K459" s="108"/>
      <c r="L459" s="108"/>
      <c r="M459" s="108"/>
      <c r="N459" s="108"/>
      <c r="O459" s="108"/>
      <c r="P459" s="108"/>
      <c r="Q459" s="108"/>
      <c r="R459" s="108"/>
      <c r="S459" s="108"/>
      <c r="T459" s="108"/>
      <c r="U459" s="108"/>
      <c r="V459" s="108"/>
      <c r="W459" s="108"/>
      <c r="X459" s="108"/>
    </row>
    <row r="460" spans="1:24" ht="15" customHeight="1" x14ac:dyDescent="0.2">
      <c r="A460" s="262"/>
      <c r="B460" s="286"/>
      <c r="C460" s="263"/>
      <c r="D460" s="111"/>
      <c r="E460" s="111"/>
      <c r="F460" s="111"/>
      <c r="G460" s="108"/>
      <c r="H460" s="108"/>
      <c r="I460" s="108"/>
      <c r="J460" s="108"/>
      <c r="K460" s="108"/>
      <c r="L460" s="108"/>
      <c r="M460" s="108"/>
      <c r="N460" s="108"/>
      <c r="O460" s="108"/>
      <c r="P460" s="108"/>
      <c r="Q460" s="108"/>
      <c r="R460" s="108"/>
      <c r="S460" s="108"/>
      <c r="T460" s="108"/>
      <c r="U460" s="108"/>
      <c r="V460" s="108"/>
      <c r="W460" s="108"/>
      <c r="X460" s="108"/>
    </row>
    <row r="461" spans="1:24" ht="15" customHeight="1" x14ac:dyDescent="0.2">
      <c r="A461" s="262"/>
      <c r="B461" s="286"/>
      <c r="C461" s="263"/>
      <c r="D461" s="111"/>
      <c r="E461" s="111"/>
      <c r="F461" s="111"/>
      <c r="G461" s="108"/>
      <c r="H461" s="108"/>
      <c r="I461" s="108"/>
      <c r="J461" s="108"/>
      <c r="K461" s="108"/>
      <c r="L461" s="108"/>
      <c r="M461" s="108"/>
      <c r="N461" s="108"/>
      <c r="O461" s="108"/>
      <c r="P461" s="108"/>
      <c r="Q461" s="108"/>
      <c r="R461" s="108"/>
      <c r="S461" s="108"/>
      <c r="T461" s="108"/>
      <c r="U461" s="108"/>
      <c r="V461" s="108"/>
      <c r="W461" s="108"/>
      <c r="X461" s="108"/>
    </row>
    <row r="462" spans="1:24" ht="15" customHeight="1" x14ac:dyDescent="0.2">
      <c r="A462" s="262"/>
      <c r="B462" s="286"/>
      <c r="C462" s="263"/>
      <c r="D462" s="111"/>
      <c r="E462" s="111"/>
      <c r="F462" s="111"/>
      <c r="G462" s="108"/>
      <c r="H462" s="108"/>
      <c r="I462" s="108"/>
      <c r="J462" s="108"/>
      <c r="K462" s="108"/>
      <c r="L462" s="108"/>
      <c r="M462" s="108"/>
      <c r="N462" s="108"/>
      <c r="O462" s="108"/>
      <c r="P462" s="108"/>
      <c r="Q462" s="108"/>
      <c r="R462" s="108"/>
      <c r="S462" s="108"/>
      <c r="T462" s="108"/>
      <c r="U462" s="108"/>
      <c r="V462" s="108"/>
      <c r="W462" s="108"/>
      <c r="X462" s="108"/>
    </row>
    <row r="463" spans="1:24" ht="15" customHeight="1" x14ac:dyDescent="0.2">
      <c r="A463" s="262"/>
      <c r="B463" s="286"/>
      <c r="C463" s="263"/>
      <c r="D463" s="111"/>
      <c r="E463" s="111"/>
      <c r="F463" s="111"/>
      <c r="G463" s="108"/>
      <c r="H463" s="108"/>
      <c r="I463" s="108"/>
      <c r="J463" s="108"/>
      <c r="K463" s="108"/>
      <c r="L463" s="108"/>
      <c r="M463" s="108"/>
      <c r="N463" s="108"/>
      <c r="O463" s="108"/>
      <c r="P463" s="108"/>
      <c r="Q463" s="108"/>
      <c r="R463" s="108"/>
      <c r="S463" s="108"/>
      <c r="T463" s="108"/>
      <c r="U463" s="108"/>
      <c r="V463" s="108"/>
      <c r="W463" s="108"/>
      <c r="X463" s="108"/>
    </row>
    <row r="464" spans="1:24" ht="15" customHeight="1" x14ac:dyDescent="0.2">
      <c r="A464" s="262"/>
      <c r="B464" s="286"/>
      <c r="C464" s="263"/>
      <c r="D464" s="111"/>
      <c r="E464" s="111"/>
      <c r="F464" s="111"/>
      <c r="G464" s="108"/>
      <c r="H464" s="108"/>
      <c r="I464" s="108"/>
      <c r="J464" s="108"/>
      <c r="K464" s="108"/>
      <c r="L464" s="108"/>
      <c r="M464" s="108"/>
      <c r="N464" s="108"/>
      <c r="O464" s="108"/>
      <c r="P464" s="108"/>
      <c r="Q464" s="108"/>
      <c r="R464" s="108"/>
      <c r="S464" s="108"/>
      <c r="T464" s="108"/>
      <c r="U464" s="108"/>
      <c r="V464" s="108"/>
      <c r="W464" s="108"/>
      <c r="X464" s="108"/>
    </row>
    <row r="465" spans="1:24" ht="15" customHeight="1" x14ac:dyDescent="0.2">
      <c r="A465" s="262"/>
      <c r="B465" s="286"/>
      <c r="C465" s="263"/>
      <c r="D465" s="111"/>
      <c r="E465" s="111"/>
      <c r="F465" s="111"/>
      <c r="G465" s="108"/>
      <c r="H465" s="108"/>
      <c r="I465" s="108"/>
      <c r="J465" s="108"/>
      <c r="K465" s="108"/>
      <c r="L465" s="108"/>
      <c r="M465" s="108"/>
      <c r="N465" s="108"/>
      <c r="O465" s="108"/>
      <c r="P465" s="108"/>
      <c r="Q465" s="108"/>
      <c r="R465" s="108"/>
      <c r="S465" s="108"/>
      <c r="T465" s="108"/>
      <c r="U465" s="108"/>
      <c r="V465" s="108"/>
      <c r="W465" s="108"/>
      <c r="X465" s="108"/>
    </row>
    <row r="466" spans="1:24" ht="15" customHeight="1" x14ac:dyDescent="0.2">
      <c r="A466" s="262"/>
      <c r="B466" s="286"/>
      <c r="C466" s="263"/>
      <c r="D466" s="111"/>
      <c r="E466" s="111"/>
      <c r="F466" s="111"/>
      <c r="G466" s="108"/>
      <c r="H466" s="108"/>
      <c r="I466" s="108"/>
      <c r="J466" s="108"/>
      <c r="K466" s="108"/>
      <c r="L466" s="108"/>
      <c r="M466" s="108"/>
      <c r="N466" s="108"/>
      <c r="O466" s="108"/>
      <c r="P466" s="108"/>
      <c r="Q466" s="108"/>
      <c r="R466" s="108"/>
      <c r="S466" s="108"/>
      <c r="T466" s="108"/>
      <c r="U466" s="108"/>
      <c r="V466" s="108"/>
      <c r="W466" s="108"/>
      <c r="X466" s="108"/>
    </row>
    <row r="467" spans="1:24" ht="15" customHeight="1" x14ac:dyDescent="0.2">
      <c r="A467" s="262"/>
      <c r="B467" s="286"/>
      <c r="C467" s="263"/>
      <c r="D467" s="111"/>
      <c r="E467" s="111"/>
      <c r="F467" s="111"/>
      <c r="G467" s="108"/>
      <c r="H467" s="108"/>
      <c r="I467" s="108"/>
      <c r="J467" s="108"/>
      <c r="K467" s="108"/>
      <c r="L467" s="108"/>
      <c r="M467" s="108"/>
      <c r="N467" s="108"/>
      <c r="O467" s="108"/>
      <c r="P467" s="108"/>
      <c r="Q467" s="108"/>
      <c r="R467" s="108"/>
      <c r="S467" s="108"/>
      <c r="T467" s="108"/>
      <c r="U467" s="108"/>
      <c r="V467" s="108"/>
      <c r="W467" s="108"/>
      <c r="X467" s="108"/>
    </row>
    <row r="468" spans="1:24" ht="15" customHeight="1" x14ac:dyDescent="0.2">
      <c r="A468" s="262"/>
      <c r="B468" s="286"/>
      <c r="C468" s="263"/>
      <c r="D468" s="111"/>
      <c r="E468" s="111"/>
      <c r="F468" s="111"/>
      <c r="G468" s="108"/>
      <c r="H468" s="108"/>
      <c r="I468" s="108"/>
      <c r="J468" s="108"/>
      <c r="K468" s="108"/>
      <c r="L468" s="108"/>
      <c r="M468" s="108"/>
      <c r="N468" s="108"/>
      <c r="O468" s="108"/>
      <c r="P468" s="108"/>
      <c r="Q468" s="108"/>
      <c r="R468" s="108"/>
      <c r="S468" s="108"/>
      <c r="T468" s="108"/>
      <c r="U468" s="108"/>
      <c r="V468" s="108"/>
      <c r="W468" s="108"/>
      <c r="X468" s="108"/>
    </row>
    <row r="469" spans="1:24" ht="15" customHeight="1" x14ac:dyDescent="0.2">
      <c r="A469" s="262"/>
      <c r="B469" s="286"/>
      <c r="C469" s="263"/>
      <c r="D469" s="111"/>
      <c r="E469" s="111"/>
      <c r="F469" s="111"/>
      <c r="G469" s="108"/>
      <c r="H469" s="108"/>
      <c r="I469" s="108"/>
      <c r="J469" s="108"/>
      <c r="K469" s="108"/>
      <c r="L469" s="108"/>
      <c r="M469" s="108"/>
      <c r="N469" s="108"/>
      <c r="O469" s="108"/>
      <c r="P469" s="108"/>
      <c r="Q469" s="108"/>
      <c r="R469" s="108"/>
      <c r="S469" s="108"/>
      <c r="T469" s="108"/>
      <c r="U469" s="108"/>
      <c r="V469" s="108"/>
      <c r="W469" s="108"/>
      <c r="X469" s="108"/>
    </row>
    <row r="470" spans="1:24" ht="15" customHeight="1" x14ac:dyDescent="0.2">
      <c r="A470" s="262"/>
      <c r="B470" s="286"/>
      <c r="C470" s="263"/>
      <c r="D470" s="111"/>
      <c r="E470" s="111"/>
      <c r="F470" s="111"/>
      <c r="G470" s="108"/>
      <c r="H470" s="108"/>
      <c r="I470" s="108"/>
      <c r="J470" s="108"/>
      <c r="K470" s="108"/>
      <c r="L470" s="108"/>
      <c r="M470" s="108"/>
      <c r="N470" s="108"/>
      <c r="O470" s="108"/>
      <c r="P470" s="108"/>
      <c r="Q470" s="108"/>
      <c r="R470" s="108"/>
      <c r="S470" s="108"/>
      <c r="T470" s="108"/>
      <c r="U470" s="108"/>
      <c r="V470" s="108"/>
      <c r="W470" s="108"/>
      <c r="X470" s="108"/>
    </row>
    <row r="471" spans="1:24" ht="15" customHeight="1" x14ac:dyDescent="0.2">
      <c r="A471" s="262"/>
      <c r="B471" s="286"/>
      <c r="C471" s="263"/>
      <c r="D471" s="111"/>
      <c r="E471" s="111"/>
      <c r="F471" s="111"/>
      <c r="G471" s="108"/>
      <c r="H471" s="108"/>
      <c r="I471" s="108"/>
      <c r="J471" s="108"/>
      <c r="K471" s="108"/>
      <c r="L471" s="108"/>
      <c r="M471" s="108"/>
      <c r="N471" s="108"/>
      <c r="O471" s="108"/>
      <c r="P471" s="108"/>
      <c r="Q471" s="108"/>
      <c r="R471" s="108"/>
      <c r="S471" s="108"/>
      <c r="T471" s="108"/>
      <c r="U471" s="108"/>
      <c r="V471" s="108"/>
      <c r="W471" s="108"/>
      <c r="X471" s="108"/>
    </row>
    <row r="472" spans="1:24" ht="15" customHeight="1" x14ac:dyDescent="0.2">
      <c r="A472" s="262"/>
      <c r="B472" s="286"/>
      <c r="C472" s="263"/>
      <c r="D472" s="111"/>
      <c r="E472" s="111"/>
      <c r="F472" s="111"/>
      <c r="G472" s="108"/>
      <c r="H472" s="108"/>
      <c r="I472" s="108"/>
      <c r="J472" s="108"/>
      <c r="K472" s="108"/>
      <c r="L472" s="108"/>
      <c r="M472" s="108"/>
      <c r="N472" s="108"/>
      <c r="O472" s="108"/>
      <c r="P472" s="108"/>
      <c r="Q472" s="108"/>
      <c r="R472" s="108"/>
      <c r="S472" s="108"/>
      <c r="T472" s="108"/>
      <c r="U472" s="108"/>
      <c r="V472" s="108"/>
      <c r="W472" s="108"/>
      <c r="X472" s="108"/>
    </row>
    <row r="473" spans="1:24" ht="15" customHeight="1" x14ac:dyDescent="0.2">
      <c r="A473" s="262"/>
      <c r="B473" s="286"/>
      <c r="C473" s="263"/>
      <c r="D473" s="111"/>
      <c r="E473" s="111"/>
      <c r="F473" s="111"/>
      <c r="G473" s="108"/>
      <c r="H473" s="108"/>
      <c r="I473" s="108"/>
      <c r="J473" s="108"/>
      <c r="K473" s="108"/>
      <c r="L473" s="108"/>
      <c r="M473" s="108"/>
      <c r="N473" s="108"/>
      <c r="O473" s="108"/>
      <c r="P473" s="108"/>
      <c r="Q473" s="108"/>
      <c r="R473" s="108"/>
      <c r="S473" s="108"/>
      <c r="T473" s="108"/>
      <c r="U473" s="108"/>
      <c r="V473" s="108"/>
      <c r="W473" s="108"/>
      <c r="X473" s="108"/>
    </row>
    <row r="474" spans="1:24" ht="15" customHeight="1" x14ac:dyDescent="0.2">
      <c r="A474" s="262"/>
      <c r="B474" s="286"/>
      <c r="C474" s="263"/>
      <c r="D474" s="111"/>
      <c r="E474" s="111"/>
      <c r="F474" s="111"/>
      <c r="G474" s="108"/>
      <c r="H474" s="108"/>
      <c r="I474" s="108"/>
      <c r="J474" s="108"/>
      <c r="K474" s="108"/>
      <c r="L474" s="108"/>
      <c r="M474" s="108"/>
      <c r="N474" s="108"/>
      <c r="O474" s="108"/>
      <c r="P474" s="108"/>
      <c r="Q474" s="108"/>
      <c r="R474" s="108"/>
      <c r="S474" s="108"/>
      <c r="T474" s="108"/>
      <c r="U474" s="108"/>
      <c r="V474" s="108"/>
      <c r="W474" s="108"/>
      <c r="X474" s="108"/>
    </row>
    <row r="475" spans="1:24" ht="15" customHeight="1" x14ac:dyDescent="0.2">
      <c r="A475" s="262"/>
      <c r="B475" s="286"/>
      <c r="C475" s="263"/>
      <c r="D475" s="111"/>
      <c r="E475" s="111"/>
      <c r="F475" s="111"/>
      <c r="G475" s="108"/>
      <c r="H475" s="108"/>
      <c r="I475" s="108"/>
      <c r="J475" s="108"/>
      <c r="K475" s="108"/>
      <c r="L475" s="108"/>
      <c r="M475" s="108"/>
      <c r="N475" s="108"/>
      <c r="O475" s="108"/>
      <c r="P475" s="108"/>
      <c r="Q475" s="108"/>
      <c r="R475" s="108"/>
      <c r="S475" s="108"/>
      <c r="T475" s="108"/>
      <c r="U475" s="108"/>
      <c r="V475" s="108"/>
      <c r="W475" s="108"/>
      <c r="X475" s="108"/>
    </row>
    <row r="476" spans="1:24" ht="15" customHeight="1" x14ac:dyDescent="0.2">
      <c r="A476" s="262"/>
      <c r="B476" s="286"/>
      <c r="C476" s="263"/>
      <c r="D476" s="111"/>
      <c r="E476" s="111"/>
      <c r="F476" s="111"/>
      <c r="G476" s="108"/>
      <c r="H476" s="108"/>
      <c r="I476" s="108"/>
      <c r="J476" s="108"/>
      <c r="K476" s="108"/>
      <c r="L476" s="108"/>
      <c r="M476" s="108"/>
      <c r="N476" s="108"/>
      <c r="O476" s="108"/>
      <c r="P476" s="108"/>
      <c r="Q476" s="108"/>
      <c r="R476" s="108"/>
      <c r="S476" s="108"/>
      <c r="T476" s="108"/>
      <c r="U476" s="108"/>
      <c r="V476" s="108"/>
      <c r="W476" s="108"/>
      <c r="X476" s="108"/>
    </row>
    <row r="477" spans="1:24" ht="15" customHeight="1" x14ac:dyDescent="0.2">
      <c r="A477" s="262"/>
      <c r="B477" s="286"/>
      <c r="C477" s="263"/>
      <c r="D477" s="111"/>
      <c r="E477" s="111"/>
      <c r="F477" s="111"/>
      <c r="G477" s="108"/>
      <c r="H477" s="108"/>
      <c r="I477" s="108"/>
      <c r="J477" s="108"/>
      <c r="K477" s="108"/>
      <c r="L477" s="108"/>
      <c r="M477" s="108"/>
      <c r="N477" s="108"/>
      <c r="O477" s="108"/>
      <c r="P477" s="108"/>
      <c r="Q477" s="108"/>
      <c r="R477" s="108"/>
      <c r="S477" s="108"/>
      <c r="T477" s="108"/>
      <c r="U477" s="108"/>
      <c r="V477" s="108"/>
      <c r="W477" s="108"/>
      <c r="X477" s="108"/>
    </row>
    <row r="478" spans="1:24" ht="15" customHeight="1" x14ac:dyDescent="0.2">
      <c r="A478" s="262"/>
      <c r="B478" s="286"/>
      <c r="C478" s="263"/>
      <c r="D478" s="111"/>
      <c r="E478" s="111"/>
      <c r="F478" s="111"/>
      <c r="G478" s="108"/>
      <c r="H478" s="108"/>
      <c r="I478" s="108"/>
      <c r="J478" s="108"/>
      <c r="K478" s="108"/>
      <c r="L478" s="108"/>
      <c r="M478" s="108"/>
      <c r="N478" s="108"/>
      <c r="O478" s="108"/>
      <c r="P478" s="108"/>
      <c r="Q478" s="108"/>
      <c r="R478" s="108"/>
      <c r="S478" s="108"/>
      <c r="T478" s="108"/>
      <c r="U478" s="108"/>
      <c r="V478" s="108"/>
      <c r="W478" s="108"/>
      <c r="X478" s="108"/>
    </row>
    <row r="479" spans="1:24" ht="15" customHeight="1" x14ac:dyDescent="0.2">
      <c r="A479" s="262"/>
      <c r="B479" s="286"/>
      <c r="C479" s="263"/>
      <c r="D479" s="111"/>
      <c r="E479" s="111"/>
      <c r="F479" s="111"/>
      <c r="G479" s="108"/>
      <c r="H479" s="108"/>
      <c r="I479" s="108"/>
      <c r="J479" s="108"/>
      <c r="K479" s="108"/>
      <c r="L479" s="108"/>
      <c r="M479" s="108"/>
      <c r="N479" s="108"/>
      <c r="O479" s="108"/>
      <c r="P479" s="108"/>
      <c r="Q479" s="108"/>
      <c r="R479" s="108"/>
      <c r="S479" s="108"/>
      <c r="T479" s="108"/>
      <c r="U479" s="108"/>
      <c r="V479" s="108"/>
      <c r="W479" s="108"/>
      <c r="X479" s="108"/>
    </row>
    <row r="480" spans="1:24" ht="15" customHeight="1" x14ac:dyDescent="0.2">
      <c r="A480" s="262"/>
      <c r="B480" s="286"/>
      <c r="C480" s="263"/>
      <c r="D480" s="111"/>
      <c r="E480" s="111"/>
      <c r="F480" s="111"/>
      <c r="G480" s="108"/>
      <c r="H480" s="108"/>
      <c r="I480" s="108"/>
      <c r="J480" s="108"/>
      <c r="K480" s="108"/>
      <c r="L480" s="108"/>
      <c r="M480" s="108"/>
      <c r="N480" s="108"/>
      <c r="O480" s="108"/>
      <c r="P480" s="108"/>
      <c r="Q480" s="108"/>
      <c r="R480" s="108"/>
      <c r="S480" s="108"/>
      <c r="T480" s="108"/>
      <c r="U480" s="108"/>
      <c r="V480" s="108"/>
      <c r="W480" s="108"/>
      <c r="X480" s="108"/>
    </row>
    <row r="481" spans="1:24" ht="15" customHeight="1" x14ac:dyDescent="0.2">
      <c r="A481" s="262"/>
      <c r="B481" s="286"/>
      <c r="C481" s="263"/>
      <c r="D481" s="111"/>
      <c r="E481" s="111"/>
      <c r="F481" s="111"/>
      <c r="G481" s="108"/>
      <c r="H481" s="108"/>
      <c r="I481" s="108"/>
      <c r="J481" s="108"/>
      <c r="K481" s="108"/>
      <c r="L481" s="108"/>
      <c r="M481" s="108"/>
      <c r="N481" s="108"/>
      <c r="O481" s="108"/>
      <c r="P481" s="108"/>
      <c r="Q481" s="108"/>
      <c r="R481" s="108"/>
      <c r="S481" s="108"/>
      <c r="T481" s="108"/>
      <c r="U481" s="108"/>
      <c r="V481" s="108"/>
      <c r="W481" s="108"/>
      <c r="X481" s="108"/>
    </row>
    <row r="482" spans="1:24" ht="15" customHeight="1" x14ac:dyDescent="0.2">
      <c r="A482" s="262"/>
      <c r="B482" s="286"/>
      <c r="C482" s="263"/>
      <c r="D482" s="111"/>
      <c r="E482" s="111"/>
      <c r="F482" s="111"/>
      <c r="G482" s="108"/>
      <c r="H482" s="108"/>
      <c r="I482" s="108"/>
      <c r="J482" s="108"/>
      <c r="K482" s="108"/>
      <c r="L482" s="108"/>
      <c r="M482" s="108"/>
      <c r="N482" s="108"/>
      <c r="O482" s="108"/>
      <c r="P482" s="108"/>
      <c r="Q482" s="108"/>
      <c r="R482" s="108"/>
      <c r="S482" s="108"/>
      <c r="T482" s="108"/>
      <c r="U482" s="108"/>
      <c r="V482" s="108"/>
      <c r="W482" s="108"/>
      <c r="X482" s="108"/>
    </row>
    <row r="483" spans="1:24" ht="15" customHeight="1" x14ac:dyDescent="0.2">
      <c r="A483" s="262"/>
      <c r="B483" s="286"/>
      <c r="C483" s="263"/>
      <c r="D483" s="111"/>
      <c r="E483" s="111"/>
      <c r="F483" s="111"/>
      <c r="G483" s="108"/>
      <c r="H483" s="108"/>
      <c r="I483" s="108"/>
      <c r="J483" s="108"/>
      <c r="K483" s="108"/>
      <c r="L483" s="108"/>
      <c r="M483" s="108"/>
      <c r="N483" s="108"/>
      <c r="O483" s="108"/>
      <c r="P483" s="108"/>
      <c r="Q483" s="108"/>
      <c r="R483" s="108"/>
      <c r="S483" s="108"/>
      <c r="T483" s="108"/>
      <c r="U483" s="108"/>
      <c r="V483" s="108"/>
      <c r="W483" s="108"/>
      <c r="X483" s="108"/>
    </row>
    <row r="484" spans="1:24" ht="15" customHeight="1" x14ac:dyDescent="0.2">
      <c r="A484" s="262"/>
      <c r="B484" s="286"/>
      <c r="C484" s="263"/>
      <c r="D484" s="111"/>
      <c r="E484" s="111"/>
      <c r="F484" s="111"/>
      <c r="G484" s="108"/>
      <c r="H484" s="108"/>
      <c r="I484" s="108"/>
      <c r="J484" s="108"/>
      <c r="K484" s="108"/>
      <c r="L484" s="108"/>
      <c r="M484" s="108"/>
      <c r="N484" s="108"/>
      <c r="O484" s="108"/>
      <c r="P484" s="108"/>
      <c r="Q484" s="108"/>
      <c r="R484" s="108"/>
      <c r="S484" s="108"/>
      <c r="T484" s="108"/>
      <c r="U484" s="108"/>
      <c r="V484" s="108"/>
      <c r="W484" s="108"/>
      <c r="X484" s="108"/>
    </row>
    <row r="485" spans="1:24" ht="15" customHeight="1" x14ac:dyDescent="0.2">
      <c r="A485" s="262"/>
      <c r="B485" s="286"/>
      <c r="C485" s="263"/>
      <c r="D485" s="111"/>
      <c r="E485" s="111"/>
      <c r="F485" s="111"/>
      <c r="G485" s="108"/>
      <c r="H485" s="108"/>
      <c r="I485" s="108"/>
      <c r="J485" s="108"/>
      <c r="K485" s="108"/>
      <c r="L485" s="108"/>
      <c r="M485" s="108"/>
      <c r="N485" s="108"/>
      <c r="O485" s="108"/>
      <c r="P485" s="108"/>
      <c r="Q485" s="108"/>
      <c r="R485" s="108"/>
      <c r="S485" s="108"/>
      <c r="T485" s="108"/>
      <c r="U485" s="108"/>
      <c r="V485" s="108"/>
      <c r="W485" s="108"/>
      <c r="X485" s="108"/>
    </row>
    <row r="486" spans="1:24" ht="15" customHeight="1" x14ac:dyDescent="0.2">
      <c r="A486" s="262"/>
      <c r="B486" s="286"/>
      <c r="C486" s="263"/>
      <c r="D486" s="111"/>
      <c r="E486" s="111"/>
      <c r="F486" s="111"/>
      <c r="G486" s="108"/>
      <c r="H486" s="108"/>
      <c r="I486" s="108"/>
      <c r="J486" s="108"/>
      <c r="K486" s="108"/>
      <c r="L486" s="108"/>
      <c r="M486" s="108"/>
      <c r="N486" s="108"/>
      <c r="O486" s="108"/>
      <c r="P486" s="108"/>
      <c r="Q486" s="108"/>
      <c r="R486" s="108"/>
      <c r="S486" s="108"/>
      <c r="T486" s="108"/>
      <c r="U486" s="108"/>
      <c r="V486" s="108"/>
      <c r="W486" s="108"/>
      <c r="X486" s="108"/>
    </row>
    <row r="487" spans="1:24" ht="15" customHeight="1" x14ac:dyDescent="0.2">
      <c r="A487" s="262"/>
      <c r="B487" s="286"/>
      <c r="C487" s="263"/>
      <c r="D487" s="111"/>
      <c r="E487" s="111"/>
      <c r="F487" s="111"/>
      <c r="G487" s="108"/>
      <c r="H487" s="108"/>
      <c r="I487" s="108"/>
      <c r="J487" s="108"/>
      <c r="K487" s="108"/>
      <c r="L487" s="108"/>
      <c r="M487" s="108"/>
      <c r="N487" s="108"/>
      <c r="O487" s="108"/>
      <c r="P487" s="108"/>
      <c r="Q487" s="108"/>
      <c r="R487" s="108"/>
      <c r="S487" s="108"/>
      <c r="T487" s="108"/>
      <c r="U487" s="108"/>
      <c r="V487" s="108"/>
      <c r="W487" s="108"/>
      <c r="X487" s="108"/>
    </row>
    <row r="488" spans="1:24" ht="15" customHeight="1" x14ac:dyDescent="0.2">
      <c r="A488" s="262"/>
      <c r="B488" s="286"/>
      <c r="C488" s="263"/>
      <c r="D488" s="111"/>
      <c r="E488" s="111"/>
      <c r="F488" s="111"/>
      <c r="G488" s="108"/>
      <c r="H488" s="108"/>
      <c r="I488" s="108"/>
      <c r="J488" s="108"/>
      <c r="K488" s="108"/>
      <c r="L488" s="108"/>
      <c r="M488" s="108"/>
      <c r="N488" s="108"/>
      <c r="O488" s="108"/>
      <c r="P488" s="108"/>
      <c r="Q488" s="108"/>
      <c r="R488" s="108"/>
      <c r="S488" s="108"/>
      <c r="T488" s="108"/>
      <c r="U488" s="108"/>
      <c r="V488" s="108"/>
      <c r="W488" s="108"/>
      <c r="X488" s="108"/>
    </row>
    <row r="489" spans="1:24" ht="15" customHeight="1" x14ac:dyDescent="0.2">
      <c r="A489" s="262"/>
      <c r="B489" s="286"/>
      <c r="C489" s="263"/>
      <c r="D489" s="111"/>
      <c r="E489" s="111"/>
      <c r="F489" s="111"/>
      <c r="G489" s="108"/>
      <c r="H489" s="108"/>
      <c r="I489" s="108"/>
      <c r="J489" s="108"/>
      <c r="K489" s="108"/>
      <c r="L489" s="108"/>
      <c r="M489" s="108"/>
      <c r="N489" s="108"/>
      <c r="O489" s="108"/>
      <c r="P489" s="108"/>
      <c r="Q489" s="108"/>
      <c r="R489" s="108"/>
      <c r="S489" s="108"/>
      <c r="T489" s="108"/>
      <c r="U489" s="108"/>
      <c r="V489" s="108"/>
      <c r="W489" s="108"/>
      <c r="X489" s="108"/>
    </row>
    <row r="490" spans="1:24" ht="15" customHeight="1" x14ac:dyDescent="0.2">
      <c r="A490" s="262"/>
      <c r="B490" s="286"/>
      <c r="C490" s="263"/>
      <c r="D490" s="111"/>
      <c r="E490" s="111"/>
      <c r="F490" s="111"/>
      <c r="G490" s="108"/>
      <c r="H490" s="108"/>
      <c r="I490" s="108"/>
      <c r="J490" s="108"/>
      <c r="K490" s="108"/>
      <c r="L490" s="108"/>
      <c r="M490" s="108"/>
      <c r="N490" s="108"/>
      <c r="O490" s="108"/>
      <c r="P490" s="108"/>
      <c r="Q490" s="108"/>
      <c r="R490" s="108"/>
      <c r="S490" s="108"/>
      <c r="T490" s="108"/>
      <c r="U490" s="108"/>
      <c r="V490" s="108"/>
      <c r="W490" s="108"/>
      <c r="X490" s="108"/>
    </row>
    <row r="491" spans="1:24" ht="15" customHeight="1" x14ac:dyDescent="0.2">
      <c r="A491" s="262"/>
      <c r="B491" s="286"/>
      <c r="C491" s="263"/>
      <c r="D491" s="111"/>
      <c r="E491" s="111"/>
      <c r="F491" s="111"/>
      <c r="G491" s="108"/>
      <c r="H491" s="108"/>
      <c r="I491" s="108"/>
      <c r="J491" s="108"/>
      <c r="K491" s="108"/>
      <c r="L491" s="108"/>
      <c r="M491" s="108"/>
      <c r="N491" s="108"/>
      <c r="O491" s="108"/>
      <c r="P491" s="108"/>
      <c r="Q491" s="108"/>
      <c r="R491" s="108"/>
      <c r="S491" s="108"/>
      <c r="T491" s="108"/>
      <c r="U491" s="108"/>
      <c r="V491" s="108"/>
      <c r="W491" s="108"/>
      <c r="X491" s="108"/>
    </row>
    <row r="492" spans="1:24" ht="15" customHeight="1" x14ac:dyDescent="0.2">
      <c r="A492" s="262"/>
      <c r="B492" s="286"/>
      <c r="C492" s="263"/>
      <c r="D492" s="111"/>
      <c r="E492" s="111"/>
      <c r="F492" s="111"/>
      <c r="G492" s="108"/>
      <c r="H492" s="108"/>
      <c r="I492" s="108"/>
      <c r="J492" s="108"/>
      <c r="K492" s="108"/>
      <c r="L492" s="108"/>
      <c r="M492" s="108"/>
      <c r="N492" s="108"/>
      <c r="O492" s="108"/>
      <c r="P492" s="108"/>
      <c r="Q492" s="108"/>
      <c r="R492" s="108"/>
      <c r="S492" s="108"/>
      <c r="T492" s="108"/>
      <c r="U492" s="108"/>
      <c r="V492" s="108"/>
      <c r="W492" s="108"/>
      <c r="X492" s="108"/>
    </row>
    <row r="493" spans="1:24" ht="15" customHeight="1" x14ac:dyDescent="0.2">
      <c r="A493" s="262"/>
      <c r="B493" s="286"/>
      <c r="C493" s="263"/>
      <c r="D493" s="111"/>
      <c r="E493" s="111"/>
      <c r="F493" s="111"/>
      <c r="G493" s="108"/>
      <c r="H493" s="108"/>
      <c r="I493" s="108"/>
      <c r="J493" s="108"/>
      <c r="K493" s="108"/>
      <c r="L493" s="108"/>
      <c r="M493" s="108"/>
      <c r="N493" s="108"/>
      <c r="O493" s="108"/>
      <c r="P493" s="108"/>
      <c r="Q493" s="108"/>
      <c r="R493" s="108"/>
      <c r="S493" s="108"/>
      <c r="T493" s="108"/>
      <c r="U493" s="108"/>
      <c r="V493" s="108"/>
      <c r="W493" s="108"/>
      <c r="X493" s="108"/>
    </row>
    <row r="494" spans="1:24" ht="15" customHeight="1" x14ac:dyDescent="0.2">
      <c r="A494" s="262"/>
      <c r="B494" s="286"/>
      <c r="C494" s="263"/>
      <c r="D494" s="111"/>
      <c r="E494" s="111"/>
      <c r="F494" s="111"/>
      <c r="G494" s="108"/>
      <c r="H494" s="108"/>
      <c r="I494" s="108"/>
      <c r="J494" s="108"/>
      <c r="K494" s="108"/>
      <c r="L494" s="108"/>
      <c r="M494" s="108"/>
      <c r="N494" s="108"/>
      <c r="O494" s="108"/>
      <c r="P494" s="108"/>
      <c r="Q494" s="108"/>
      <c r="R494" s="108"/>
      <c r="S494" s="108"/>
      <c r="T494" s="108"/>
      <c r="U494" s="108"/>
      <c r="V494" s="108"/>
      <c r="W494" s="108"/>
      <c r="X494" s="108"/>
    </row>
    <row r="495" spans="1:24" ht="15" customHeight="1" x14ac:dyDescent="0.2">
      <c r="A495" s="262"/>
      <c r="B495" s="286"/>
      <c r="C495" s="263"/>
      <c r="D495" s="111"/>
      <c r="E495" s="111"/>
      <c r="F495" s="111"/>
      <c r="G495" s="108"/>
      <c r="H495" s="108"/>
      <c r="I495" s="108"/>
      <c r="J495" s="108"/>
      <c r="K495" s="108"/>
      <c r="L495" s="108"/>
      <c r="M495" s="108"/>
      <c r="N495" s="108"/>
      <c r="O495" s="108"/>
      <c r="P495" s="108"/>
      <c r="Q495" s="108"/>
      <c r="R495" s="108"/>
      <c r="S495" s="108"/>
      <c r="T495" s="108"/>
      <c r="U495" s="108"/>
      <c r="V495" s="108"/>
      <c r="W495" s="108"/>
      <c r="X495" s="108"/>
    </row>
    <row r="496" spans="1:24" ht="15" customHeight="1" x14ac:dyDescent="0.2">
      <c r="A496" s="262"/>
      <c r="B496" s="286"/>
      <c r="C496" s="263"/>
      <c r="D496" s="111"/>
      <c r="E496" s="111"/>
      <c r="F496" s="111"/>
      <c r="G496" s="108"/>
      <c r="H496" s="108"/>
      <c r="I496" s="108"/>
      <c r="J496" s="108"/>
      <c r="K496" s="108"/>
      <c r="L496" s="108"/>
      <c r="M496" s="108"/>
      <c r="N496" s="108"/>
      <c r="O496" s="108"/>
      <c r="P496" s="108"/>
      <c r="Q496" s="108"/>
      <c r="R496" s="108"/>
      <c r="S496" s="108"/>
      <c r="T496" s="108"/>
      <c r="U496" s="108"/>
      <c r="V496" s="108"/>
      <c r="W496" s="108"/>
      <c r="X496" s="108"/>
    </row>
    <row r="497" spans="1:24" ht="15" customHeight="1" x14ac:dyDescent="0.2">
      <c r="A497" s="262"/>
      <c r="B497" s="286"/>
      <c r="C497" s="263"/>
      <c r="D497" s="111"/>
      <c r="E497" s="111"/>
      <c r="F497" s="111"/>
      <c r="G497" s="108"/>
      <c r="H497" s="108"/>
      <c r="I497" s="108"/>
      <c r="J497" s="108"/>
      <c r="K497" s="108"/>
      <c r="L497" s="108"/>
      <c r="M497" s="108"/>
      <c r="N497" s="108"/>
      <c r="O497" s="108"/>
      <c r="P497" s="108"/>
      <c r="Q497" s="108"/>
      <c r="R497" s="108"/>
      <c r="S497" s="108"/>
      <c r="T497" s="108"/>
      <c r="U497" s="108"/>
      <c r="V497" s="108"/>
      <c r="W497" s="108"/>
      <c r="X497" s="108"/>
    </row>
    <row r="498" spans="1:24" ht="15" customHeight="1" x14ac:dyDescent="0.2">
      <c r="A498" s="262"/>
      <c r="B498" s="286"/>
      <c r="C498" s="263"/>
      <c r="D498" s="111"/>
      <c r="E498" s="111"/>
      <c r="F498" s="111"/>
      <c r="G498" s="108"/>
      <c r="H498" s="108"/>
      <c r="I498" s="108"/>
      <c r="J498" s="108"/>
      <c r="K498" s="108"/>
      <c r="L498" s="108"/>
      <c r="M498" s="108"/>
      <c r="N498" s="108"/>
      <c r="O498" s="108"/>
      <c r="P498" s="108"/>
      <c r="Q498" s="108"/>
      <c r="R498" s="108"/>
      <c r="S498" s="108"/>
      <c r="T498" s="108"/>
      <c r="U498" s="108"/>
      <c r="V498" s="108"/>
      <c r="W498" s="108"/>
      <c r="X498" s="108"/>
    </row>
    <row r="499" spans="1:24" ht="15" customHeight="1" x14ac:dyDescent="0.2">
      <c r="A499" s="262"/>
      <c r="B499" s="286"/>
      <c r="C499" s="263"/>
      <c r="D499" s="111"/>
      <c r="E499" s="111"/>
      <c r="F499" s="111"/>
      <c r="G499" s="108"/>
      <c r="H499" s="108"/>
      <c r="I499" s="108"/>
      <c r="J499" s="108"/>
      <c r="K499" s="108"/>
      <c r="L499" s="108"/>
      <c r="M499" s="108"/>
      <c r="N499" s="108"/>
      <c r="O499" s="108"/>
      <c r="P499" s="108"/>
      <c r="Q499" s="108"/>
      <c r="R499" s="108"/>
      <c r="S499" s="108"/>
      <c r="T499" s="108"/>
      <c r="U499" s="108"/>
      <c r="V499" s="108"/>
      <c r="W499" s="108"/>
      <c r="X499" s="108"/>
    </row>
    <row r="500" spans="1:24" ht="15" customHeight="1" x14ac:dyDescent="0.2">
      <c r="A500" s="262"/>
      <c r="B500" s="286"/>
      <c r="C500" s="263"/>
      <c r="D500" s="111"/>
      <c r="E500" s="111"/>
      <c r="F500" s="111"/>
      <c r="G500" s="108"/>
      <c r="H500" s="108"/>
      <c r="I500" s="108"/>
      <c r="J500" s="108"/>
      <c r="K500" s="108"/>
      <c r="L500" s="108"/>
      <c r="M500" s="108"/>
      <c r="N500" s="108"/>
      <c r="O500" s="108"/>
      <c r="P500" s="108"/>
      <c r="Q500" s="108"/>
      <c r="R500" s="108"/>
      <c r="S500" s="108"/>
      <c r="T500" s="108"/>
      <c r="U500" s="108"/>
      <c r="V500" s="108"/>
      <c r="W500" s="108"/>
      <c r="X500" s="108"/>
    </row>
    <row r="501" spans="1:24" ht="15" customHeight="1" x14ac:dyDescent="0.2">
      <c r="A501" s="262"/>
      <c r="B501" s="286"/>
      <c r="C501" s="263"/>
      <c r="D501" s="111"/>
      <c r="E501" s="111"/>
      <c r="F501" s="111"/>
      <c r="G501" s="108"/>
      <c r="H501" s="108"/>
      <c r="I501" s="108"/>
      <c r="J501" s="108"/>
      <c r="K501" s="108"/>
      <c r="L501" s="108"/>
      <c r="M501" s="108"/>
      <c r="N501" s="108"/>
      <c r="O501" s="108"/>
      <c r="P501" s="108"/>
      <c r="Q501" s="108"/>
      <c r="R501" s="108"/>
      <c r="S501" s="108"/>
      <c r="T501" s="108"/>
      <c r="U501" s="108"/>
      <c r="V501" s="108"/>
      <c r="W501" s="108"/>
      <c r="X501" s="108"/>
    </row>
    <row r="502" spans="1:24" ht="15" customHeight="1" x14ac:dyDescent="0.2">
      <c r="A502" s="262"/>
      <c r="B502" s="286"/>
      <c r="C502" s="263"/>
      <c r="D502" s="111"/>
      <c r="E502" s="111"/>
      <c r="F502" s="111"/>
      <c r="G502" s="108"/>
      <c r="H502" s="108"/>
      <c r="I502" s="108"/>
      <c r="J502" s="108"/>
      <c r="K502" s="108"/>
      <c r="L502" s="108"/>
      <c r="M502" s="108"/>
      <c r="N502" s="108"/>
      <c r="O502" s="108"/>
      <c r="P502" s="108"/>
      <c r="Q502" s="108"/>
      <c r="R502" s="108"/>
      <c r="S502" s="108"/>
      <c r="T502" s="108"/>
      <c r="U502" s="108"/>
      <c r="V502" s="108"/>
      <c r="W502" s="108"/>
      <c r="X502" s="108"/>
    </row>
    <row r="503" spans="1:24" ht="15" customHeight="1" x14ac:dyDescent="0.2">
      <c r="A503" s="262"/>
      <c r="B503" s="286"/>
      <c r="C503" s="263"/>
      <c r="D503" s="111"/>
      <c r="E503" s="111"/>
      <c r="F503" s="111"/>
      <c r="G503" s="108"/>
      <c r="H503" s="108"/>
      <c r="I503" s="108"/>
      <c r="J503" s="108"/>
      <c r="K503" s="108"/>
      <c r="L503" s="108"/>
      <c r="M503" s="108"/>
      <c r="N503" s="108"/>
      <c r="O503" s="108"/>
      <c r="P503" s="108"/>
      <c r="Q503" s="108"/>
      <c r="R503" s="108"/>
      <c r="S503" s="108"/>
      <c r="T503" s="108"/>
      <c r="U503" s="108"/>
      <c r="V503" s="108"/>
      <c r="W503" s="108"/>
      <c r="X503" s="108"/>
    </row>
    <row r="504" spans="1:24" ht="15" customHeight="1" x14ac:dyDescent="0.2">
      <c r="A504" s="262"/>
      <c r="B504" s="286"/>
      <c r="C504" s="263"/>
      <c r="D504" s="111"/>
      <c r="E504" s="111"/>
      <c r="F504" s="111"/>
      <c r="G504" s="108"/>
      <c r="H504" s="108"/>
      <c r="I504" s="108"/>
      <c r="J504" s="108"/>
      <c r="K504" s="108"/>
      <c r="L504" s="108"/>
      <c r="M504" s="108"/>
      <c r="N504" s="108"/>
      <c r="O504" s="108"/>
      <c r="P504" s="108"/>
      <c r="Q504" s="108"/>
      <c r="R504" s="108"/>
      <c r="S504" s="108"/>
      <c r="T504" s="108"/>
      <c r="U504" s="108"/>
      <c r="V504" s="108"/>
      <c r="W504" s="108"/>
      <c r="X504" s="108"/>
    </row>
    <row r="505" spans="1:24" ht="15" customHeight="1" x14ac:dyDescent="0.2">
      <c r="A505" s="262"/>
      <c r="B505" s="286"/>
      <c r="C505" s="263"/>
      <c r="D505" s="111"/>
      <c r="E505" s="111"/>
      <c r="F505" s="111"/>
      <c r="G505" s="108"/>
      <c r="H505" s="108"/>
      <c r="I505" s="108"/>
      <c r="J505" s="108"/>
      <c r="K505" s="108"/>
      <c r="L505" s="108"/>
      <c r="M505" s="108"/>
      <c r="N505" s="108"/>
      <c r="O505" s="108"/>
      <c r="P505" s="108"/>
      <c r="Q505" s="108"/>
      <c r="R505" s="108"/>
      <c r="S505" s="108"/>
      <c r="T505" s="108"/>
      <c r="U505" s="108"/>
      <c r="V505" s="108"/>
      <c r="W505" s="108"/>
      <c r="X505" s="108"/>
    </row>
    <row r="506" spans="1:24" ht="15" customHeight="1" x14ac:dyDescent="0.2">
      <c r="A506" s="262"/>
      <c r="B506" s="286"/>
      <c r="C506" s="263"/>
      <c r="D506" s="111"/>
      <c r="E506" s="111"/>
      <c r="F506" s="111"/>
      <c r="G506" s="108"/>
      <c r="H506" s="108"/>
      <c r="I506" s="108"/>
      <c r="J506" s="108"/>
      <c r="K506" s="108"/>
      <c r="L506" s="108"/>
      <c r="M506" s="108"/>
      <c r="N506" s="108"/>
      <c r="O506" s="108"/>
      <c r="P506" s="108"/>
      <c r="Q506" s="108"/>
      <c r="R506" s="108"/>
      <c r="S506" s="108"/>
      <c r="T506" s="108"/>
      <c r="U506" s="108"/>
      <c r="V506" s="108"/>
      <c r="W506" s="108"/>
      <c r="X506" s="108"/>
    </row>
    <row r="507" spans="1:24" ht="15" customHeight="1" x14ac:dyDescent="0.2">
      <c r="A507" s="262"/>
      <c r="B507" s="286"/>
      <c r="C507" s="263"/>
      <c r="D507" s="111"/>
      <c r="E507" s="111"/>
      <c r="F507" s="111"/>
      <c r="G507" s="108"/>
      <c r="H507" s="108"/>
      <c r="I507" s="108"/>
      <c r="J507" s="108"/>
      <c r="K507" s="108"/>
      <c r="L507" s="108"/>
      <c r="M507" s="108"/>
      <c r="N507" s="108"/>
      <c r="O507" s="108"/>
      <c r="P507" s="108"/>
      <c r="Q507" s="108"/>
      <c r="R507" s="108"/>
      <c r="S507" s="108"/>
      <c r="T507" s="108"/>
      <c r="U507" s="108"/>
      <c r="V507" s="108"/>
      <c r="W507" s="108"/>
      <c r="X507" s="108"/>
    </row>
    <row r="508" spans="1:24" ht="15" customHeight="1" x14ac:dyDescent="0.2">
      <c r="A508" s="262"/>
      <c r="B508" s="286"/>
      <c r="C508" s="263"/>
      <c r="D508" s="111"/>
      <c r="E508" s="111"/>
      <c r="F508" s="111"/>
      <c r="G508" s="108"/>
      <c r="H508" s="108"/>
      <c r="I508" s="108"/>
      <c r="J508" s="108"/>
      <c r="K508" s="108"/>
      <c r="L508" s="108"/>
      <c r="M508" s="108"/>
      <c r="N508" s="108"/>
      <c r="O508" s="108"/>
      <c r="P508" s="108"/>
      <c r="Q508" s="108"/>
      <c r="R508" s="108"/>
      <c r="S508" s="108"/>
      <c r="T508" s="108"/>
      <c r="U508" s="108"/>
      <c r="V508" s="108"/>
      <c r="W508" s="108"/>
      <c r="X508" s="108"/>
    </row>
    <row r="509" spans="1:24" ht="15" customHeight="1" x14ac:dyDescent="0.2">
      <c r="A509" s="262"/>
      <c r="B509" s="286"/>
      <c r="C509" s="263"/>
      <c r="D509" s="111"/>
      <c r="E509" s="111"/>
      <c r="F509" s="111"/>
      <c r="G509" s="108"/>
      <c r="H509" s="108"/>
      <c r="I509" s="108"/>
      <c r="J509" s="108"/>
      <c r="K509" s="108"/>
      <c r="L509" s="108"/>
      <c r="M509" s="108"/>
      <c r="N509" s="108"/>
      <c r="O509" s="108"/>
      <c r="P509" s="108"/>
      <c r="Q509" s="108"/>
      <c r="R509" s="108"/>
      <c r="S509" s="108"/>
      <c r="T509" s="108"/>
      <c r="U509" s="108"/>
      <c r="V509" s="108"/>
      <c r="W509" s="108"/>
      <c r="X509" s="108"/>
    </row>
    <row r="510" spans="1:24" ht="15" customHeight="1" x14ac:dyDescent="0.2">
      <c r="A510" s="262"/>
      <c r="B510" s="286"/>
      <c r="C510" s="263"/>
      <c r="D510" s="111"/>
      <c r="E510" s="111"/>
      <c r="F510" s="111"/>
      <c r="G510" s="108"/>
      <c r="H510" s="108"/>
      <c r="I510" s="108"/>
      <c r="J510" s="108"/>
      <c r="K510" s="108"/>
      <c r="L510" s="108"/>
      <c r="M510" s="108"/>
      <c r="N510" s="108"/>
      <c r="O510" s="108"/>
      <c r="P510" s="108"/>
      <c r="Q510" s="108"/>
      <c r="R510" s="108"/>
      <c r="S510" s="108"/>
      <c r="T510" s="108"/>
      <c r="U510" s="108"/>
      <c r="V510" s="108"/>
      <c r="W510" s="108"/>
      <c r="X510" s="108"/>
    </row>
    <row r="511" spans="1:24" ht="15" customHeight="1" x14ac:dyDescent="0.2">
      <c r="A511" s="262"/>
      <c r="B511" s="286"/>
      <c r="C511" s="263"/>
      <c r="D511" s="111"/>
      <c r="E511" s="111"/>
      <c r="F511" s="111"/>
      <c r="G511" s="108"/>
      <c r="H511" s="108"/>
      <c r="I511" s="108"/>
      <c r="J511" s="108"/>
      <c r="K511" s="108"/>
      <c r="L511" s="108"/>
      <c r="M511" s="108"/>
      <c r="N511" s="108"/>
      <c r="O511" s="108"/>
      <c r="P511" s="108"/>
      <c r="Q511" s="108"/>
      <c r="R511" s="108"/>
      <c r="S511" s="108"/>
      <c r="T511" s="108"/>
      <c r="U511" s="108"/>
      <c r="V511" s="108"/>
      <c r="W511" s="108"/>
      <c r="X511" s="108"/>
    </row>
    <row r="512" spans="1:24" ht="15" customHeight="1" x14ac:dyDescent="0.2">
      <c r="A512" s="262"/>
      <c r="B512" s="286"/>
      <c r="C512" s="263"/>
      <c r="D512" s="111"/>
      <c r="E512" s="111"/>
      <c r="F512" s="111"/>
      <c r="G512" s="108"/>
      <c r="H512" s="108"/>
      <c r="I512" s="108"/>
      <c r="J512" s="108"/>
      <c r="K512" s="108"/>
      <c r="L512" s="108"/>
      <c r="M512" s="108"/>
      <c r="N512" s="108"/>
      <c r="O512" s="108"/>
      <c r="P512" s="108"/>
      <c r="Q512" s="108"/>
      <c r="R512" s="108"/>
      <c r="S512" s="108"/>
      <c r="T512" s="108"/>
      <c r="U512" s="108"/>
      <c r="V512" s="108"/>
      <c r="W512" s="108"/>
      <c r="X512" s="108"/>
    </row>
    <row r="513" spans="1:24" ht="15" customHeight="1" x14ac:dyDescent="0.2">
      <c r="A513" s="262"/>
      <c r="B513" s="286"/>
      <c r="C513" s="263"/>
      <c r="D513" s="111"/>
      <c r="E513" s="111"/>
      <c r="F513" s="111"/>
      <c r="G513" s="108"/>
      <c r="H513" s="108"/>
      <c r="I513" s="108"/>
      <c r="J513" s="108"/>
      <c r="K513" s="108"/>
      <c r="L513" s="108"/>
      <c r="M513" s="108"/>
      <c r="N513" s="108"/>
      <c r="O513" s="108"/>
      <c r="P513" s="108"/>
      <c r="Q513" s="108"/>
      <c r="R513" s="108"/>
      <c r="S513" s="108"/>
      <c r="T513" s="108"/>
      <c r="U513" s="108"/>
      <c r="V513" s="108"/>
      <c r="W513" s="108"/>
      <c r="X513" s="108"/>
    </row>
    <row r="514" spans="1:24" ht="15" customHeight="1" x14ac:dyDescent="0.2">
      <c r="A514" s="262"/>
      <c r="B514" s="286"/>
      <c r="C514" s="263"/>
      <c r="D514" s="111"/>
      <c r="E514" s="111"/>
      <c r="F514" s="111"/>
      <c r="G514" s="108"/>
      <c r="H514" s="108"/>
      <c r="I514" s="108"/>
      <c r="J514" s="108"/>
      <c r="K514" s="108"/>
      <c r="L514" s="108"/>
      <c r="M514" s="108"/>
      <c r="N514" s="108"/>
      <c r="O514" s="108"/>
      <c r="P514" s="108"/>
      <c r="Q514" s="108"/>
      <c r="R514" s="108"/>
      <c r="S514" s="108"/>
      <c r="T514" s="108"/>
      <c r="U514" s="108"/>
      <c r="V514" s="108"/>
      <c r="W514" s="108"/>
      <c r="X514" s="108"/>
    </row>
    <row r="515" spans="1:24" ht="15" customHeight="1" x14ac:dyDescent="0.2">
      <c r="A515" s="262"/>
      <c r="B515" s="286"/>
      <c r="C515" s="263"/>
      <c r="D515" s="111"/>
      <c r="E515" s="111"/>
      <c r="F515" s="111"/>
      <c r="G515" s="108"/>
      <c r="H515" s="108"/>
      <c r="I515" s="108"/>
      <c r="J515" s="108"/>
      <c r="K515" s="108"/>
      <c r="L515" s="108"/>
      <c r="M515" s="108"/>
      <c r="N515" s="108"/>
      <c r="O515" s="108"/>
      <c r="P515" s="108"/>
      <c r="Q515" s="108"/>
      <c r="R515" s="108"/>
      <c r="S515" s="108"/>
      <c r="T515" s="108"/>
      <c r="U515" s="108"/>
      <c r="V515" s="108"/>
      <c r="W515" s="108"/>
      <c r="X515" s="108"/>
    </row>
    <row r="516" spans="1:24" ht="15" customHeight="1" x14ac:dyDescent="0.2">
      <c r="A516" s="262"/>
      <c r="B516" s="286"/>
      <c r="C516" s="263"/>
      <c r="D516" s="111"/>
      <c r="E516" s="111"/>
      <c r="F516" s="111"/>
      <c r="G516" s="108"/>
      <c r="H516" s="108"/>
      <c r="I516" s="108"/>
      <c r="J516" s="108"/>
      <c r="K516" s="108"/>
      <c r="L516" s="108"/>
      <c r="M516" s="108"/>
      <c r="N516" s="108"/>
      <c r="O516" s="108"/>
      <c r="P516" s="108"/>
      <c r="Q516" s="108"/>
      <c r="R516" s="108"/>
      <c r="S516" s="108"/>
      <c r="T516" s="108"/>
      <c r="U516" s="108"/>
      <c r="V516" s="108"/>
      <c r="W516" s="108"/>
      <c r="X516" s="108"/>
    </row>
    <row r="517" spans="1:24" ht="15" customHeight="1" x14ac:dyDescent="0.2">
      <c r="A517" s="262"/>
      <c r="B517" s="286"/>
      <c r="C517" s="263"/>
      <c r="D517" s="111"/>
      <c r="E517" s="111"/>
      <c r="F517" s="111"/>
      <c r="G517" s="108"/>
      <c r="H517" s="108"/>
      <c r="I517" s="108"/>
      <c r="J517" s="108"/>
      <c r="K517" s="108"/>
      <c r="L517" s="108"/>
      <c r="M517" s="108"/>
      <c r="N517" s="108"/>
      <c r="O517" s="108"/>
      <c r="P517" s="108"/>
      <c r="Q517" s="108"/>
      <c r="R517" s="108"/>
      <c r="S517" s="108"/>
      <c r="T517" s="108"/>
      <c r="U517" s="108"/>
      <c r="V517" s="108"/>
      <c r="W517" s="108"/>
      <c r="X517" s="108"/>
    </row>
    <row r="518" spans="1:24" ht="15" customHeight="1" x14ac:dyDescent="0.2">
      <c r="A518" s="262"/>
      <c r="B518" s="286"/>
      <c r="C518" s="263"/>
      <c r="D518" s="111"/>
      <c r="E518" s="111"/>
      <c r="F518" s="111"/>
      <c r="G518" s="108"/>
      <c r="H518" s="108"/>
      <c r="I518" s="108"/>
      <c r="J518" s="108"/>
      <c r="K518" s="108"/>
      <c r="L518" s="108"/>
      <c r="M518" s="108"/>
      <c r="N518" s="108"/>
      <c r="O518" s="108"/>
      <c r="P518" s="108"/>
      <c r="Q518" s="108"/>
      <c r="R518" s="108"/>
      <c r="S518" s="108"/>
      <c r="T518" s="108"/>
      <c r="U518" s="108"/>
      <c r="V518" s="108"/>
      <c r="W518" s="108"/>
      <c r="X518" s="108"/>
    </row>
    <row r="519" spans="1:24" ht="15" customHeight="1" x14ac:dyDescent="0.2">
      <c r="A519" s="262"/>
      <c r="B519" s="286"/>
      <c r="C519" s="263"/>
      <c r="D519" s="111"/>
      <c r="E519" s="111"/>
      <c r="F519" s="111"/>
      <c r="G519" s="108"/>
      <c r="H519" s="108"/>
      <c r="I519" s="108"/>
      <c r="J519" s="108"/>
      <c r="K519" s="108"/>
      <c r="L519" s="108"/>
      <c r="M519" s="108"/>
      <c r="N519" s="108"/>
      <c r="O519" s="108"/>
      <c r="P519" s="108"/>
      <c r="Q519" s="108"/>
      <c r="R519" s="108"/>
      <c r="S519" s="108"/>
      <c r="T519" s="108"/>
      <c r="U519" s="108"/>
      <c r="V519" s="108"/>
      <c r="W519" s="108"/>
      <c r="X519" s="108"/>
    </row>
    <row r="520" spans="1:24" ht="15" customHeight="1" x14ac:dyDescent="0.2">
      <c r="A520" s="262"/>
      <c r="B520" s="286"/>
      <c r="C520" s="263"/>
      <c r="D520" s="111"/>
      <c r="E520" s="111"/>
      <c r="F520" s="111"/>
      <c r="G520" s="108"/>
      <c r="H520" s="108"/>
      <c r="I520" s="108"/>
      <c r="J520" s="108"/>
      <c r="K520" s="108"/>
      <c r="L520" s="108"/>
      <c r="M520" s="108"/>
      <c r="N520" s="108"/>
      <c r="O520" s="108"/>
      <c r="P520" s="108"/>
      <c r="Q520" s="108"/>
      <c r="R520" s="108"/>
      <c r="S520" s="108"/>
      <c r="T520" s="108"/>
      <c r="U520" s="108"/>
      <c r="V520" s="108"/>
      <c r="W520" s="108"/>
      <c r="X520" s="108"/>
    </row>
    <row r="521" spans="1:24" ht="15.75" customHeight="1" x14ac:dyDescent="0.2">
      <c r="C521" s="265"/>
    </row>
    <row r="522" spans="1:24" ht="15.75" customHeight="1" x14ac:dyDescent="0.2">
      <c r="C522" s="265"/>
    </row>
    <row r="523" spans="1:24" ht="15.75" customHeight="1" x14ac:dyDescent="0.2">
      <c r="C523" s="265"/>
    </row>
    <row r="524" spans="1:24" ht="15.75" customHeight="1" x14ac:dyDescent="0.2">
      <c r="C524" s="265"/>
    </row>
    <row r="525" spans="1:24" ht="15.75" customHeight="1" x14ac:dyDescent="0.2">
      <c r="C525" s="265"/>
    </row>
    <row r="526" spans="1:24" ht="15.75" customHeight="1" x14ac:dyDescent="0.2">
      <c r="C526" s="265"/>
    </row>
    <row r="527" spans="1:24" ht="15.75" customHeight="1" x14ac:dyDescent="0.2">
      <c r="C527" s="265"/>
    </row>
    <row r="528" spans="1:24" ht="15.75" customHeight="1" x14ac:dyDescent="0.2">
      <c r="C528" s="265"/>
    </row>
    <row r="529" spans="3:3" ht="15.75" customHeight="1" x14ac:dyDescent="0.2">
      <c r="C529" s="265"/>
    </row>
    <row r="530" spans="3:3" ht="15.75" customHeight="1" x14ac:dyDescent="0.2">
      <c r="C530" s="265"/>
    </row>
    <row r="531" spans="3:3" ht="15.75" customHeight="1" x14ac:dyDescent="0.2">
      <c r="C531" s="265"/>
    </row>
    <row r="532" spans="3:3" ht="15.75" customHeight="1" x14ac:dyDescent="0.2">
      <c r="C532" s="265"/>
    </row>
    <row r="533" spans="3:3" ht="15.75" customHeight="1" x14ac:dyDescent="0.2">
      <c r="C533" s="265"/>
    </row>
    <row r="534" spans="3:3" ht="15.75" customHeight="1" x14ac:dyDescent="0.2">
      <c r="C534" s="265"/>
    </row>
    <row r="535" spans="3:3" ht="15.75" customHeight="1" x14ac:dyDescent="0.2">
      <c r="C535" s="265"/>
    </row>
    <row r="536" spans="3:3" ht="15.75" customHeight="1" x14ac:dyDescent="0.2">
      <c r="C536" s="265"/>
    </row>
    <row r="537" spans="3:3" ht="15.75" customHeight="1" x14ac:dyDescent="0.2">
      <c r="C537" s="265"/>
    </row>
    <row r="538" spans="3:3" ht="15.75" customHeight="1" x14ac:dyDescent="0.2">
      <c r="C538" s="265"/>
    </row>
    <row r="539" spans="3:3" ht="15.75" customHeight="1" x14ac:dyDescent="0.2">
      <c r="C539" s="265"/>
    </row>
    <row r="540" spans="3:3" ht="15.75" customHeight="1" x14ac:dyDescent="0.2">
      <c r="C540" s="265"/>
    </row>
    <row r="541" spans="3:3" ht="15.75" customHeight="1" x14ac:dyDescent="0.2">
      <c r="C541" s="265"/>
    </row>
    <row r="542" spans="3:3" ht="15.75" customHeight="1" x14ac:dyDescent="0.2">
      <c r="C542" s="265"/>
    </row>
    <row r="543" spans="3:3" ht="15.75" customHeight="1" x14ac:dyDescent="0.2">
      <c r="C543" s="265"/>
    </row>
    <row r="544" spans="3:3" ht="15.75" customHeight="1" x14ac:dyDescent="0.2">
      <c r="C544" s="265"/>
    </row>
    <row r="545" spans="3:3" ht="15.75" customHeight="1" x14ac:dyDescent="0.2">
      <c r="C545" s="265"/>
    </row>
    <row r="546" spans="3:3" ht="15.75" customHeight="1" x14ac:dyDescent="0.2">
      <c r="C546" s="265"/>
    </row>
    <row r="547" spans="3:3" ht="15.75" customHeight="1" x14ac:dyDescent="0.2">
      <c r="C547" s="265"/>
    </row>
    <row r="548" spans="3:3" ht="15.75" customHeight="1" x14ac:dyDescent="0.2">
      <c r="C548" s="265"/>
    </row>
    <row r="549" spans="3:3" ht="15.75" customHeight="1" x14ac:dyDescent="0.2">
      <c r="C549" s="265"/>
    </row>
    <row r="550" spans="3:3" ht="15.75" customHeight="1" x14ac:dyDescent="0.2">
      <c r="C550" s="265"/>
    </row>
    <row r="551" spans="3:3" ht="15.75" customHeight="1" x14ac:dyDescent="0.2">
      <c r="C551" s="265"/>
    </row>
    <row r="552" spans="3:3" ht="15.75" customHeight="1" x14ac:dyDescent="0.2">
      <c r="C552" s="265"/>
    </row>
    <row r="553" spans="3:3" ht="15.75" customHeight="1" x14ac:dyDescent="0.2">
      <c r="C553" s="265"/>
    </row>
    <row r="554" spans="3:3" ht="15.75" customHeight="1" x14ac:dyDescent="0.2">
      <c r="C554" s="265"/>
    </row>
    <row r="555" spans="3:3" ht="15.75" customHeight="1" x14ac:dyDescent="0.2">
      <c r="C555" s="265"/>
    </row>
    <row r="556" spans="3:3" ht="15.75" customHeight="1" x14ac:dyDescent="0.2">
      <c r="C556" s="265"/>
    </row>
    <row r="557" spans="3:3" ht="15.75" customHeight="1" x14ac:dyDescent="0.2">
      <c r="C557" s="265"/>
    </row>
    <row r="558" spans="3:3" ht="15.75" customHeight="1" x14ac:dyDescent="0.2">
      <c r="C558" s="265"/>
    </row>
    <row r="559" spans="3:3" ht="15.75" customHeight="1" x14ac:dyDescent="0.2">
      <c r="C559" s="265"/>
    </row>
    <row r="560" spans="3:3" ht="15.75" customHeight="1" x14ac:dyDescent="0.2">
      <c r="C560" s="265"/>
    </row>
    <row r="561" spans="3:3" ht="15.75" customHeight="1" x14ac:dyDescent="0.2">
      <c r="C561" s="265"/>
    </row>
    <row r="562" spans="3:3" ht="15.75" customHeight="1" x14ac:dyDescent="0.2">
      <c r="C562" s="265"/>
    </row>
    <row r="563" spans="3:3" ht="15.75" customHeight="1" x14ac:dyDescent="0.2">
      <c r="C563" s="265"/>
    </row>
    <row r="564" spans="3:3" ht="15.75" customHeight="1" x14ac:dyDescent="0.2">
      <c r="C564" s="265"/>
    </row>
    <row r="565" spans="3:3" ht="15.75" customHeight="1" x14ac:dyDescent="0.2">
      <c r="C565" s="265"/>
    </row>
    <row r="566" spans="3:3" ht="15.75" customHeight="1" x14ac:dyDescent="0.2">
      <c r="C566" s="265"/>
    </row>
    <row r="567" spans="3:3" ht="15.75" customHeight="1" x14ac:dyDescent="0.2">
      <c r="C567" s="265"/>
    </row>
    <row r="568" spans="3:3" ht="15.75" customHeight="1" x14ac:dyDescent="0.2">
      <c r="C568" s="265"/>
    </row>
    <row r="569" spans="3:3" ht="15.75" customHeight="1" x14ac:dyDescent="0.2">
      <c r="C569" s="265"/>
    </row>
    <row r="570" spans="3:3" ht="15.75" customHeight="1" x14ac:dyDescent="0.2">
      <c r="C570" s="265"/>
    </row>
    <row r="571" spans="3:3" ht="15.75" customHeight="1" x14ac:dyDescent="0.2">
      <c r="C571" s="265"/>
    </row>
    <row r="572" spans="3:3" ht="15.75" customHeight="1" x14ac:dyDescent="0.2">
      <c r="C572" s="265"/>
    </row>
    <row r="573" spans="3:3" ht="15.75" customHeight="1" x14ac:dyDescent="0.2">
      <c r="C573" s="265"/>
    </row>
    <row r="574" spans="3:3" ht="15.75" customHeight="1" x14ac:dyDescent="0.2">
      <c r="C574" s="265"/>
    </row>
    <row r="575" spans="3:3" ht="15.75" customHeight="1" x14ac:dyDescent="0.2">
      <c r="C575" s="265"/>
    </row>
    <row r="576" spans="3:3" ht="15.75" customHeight="1" x14ac:dyDescent="0.2">
      <c r="C576" s="265"/>
    </row>
    <row r="577" spans="3:3" ht="15.75" customHeight="1" x14ac:dyDescent="0.2">
      <c r="C577" s="265"/>
    </row>
    <row r="578" spans="3:3" ht="15.75" customHeight="1" x14ac:dyDescent="0.2">
      <c r="C578" s="265"/>
    </row>
    <row r="579" spans="3:3" ht="15.75" customHeight="1" x14ac:dyDescent="0.2">
      <c r="C579" s="265"/>
    </row>
    <row r="580" spans="3:3" ht="15.75" customHeight="1" x14ac:dyDescent="0.2">
      <c r="C580" s="265"/>
    </row>
    <row r="581" spans="3:3" ht="15.75" customHeight="1" x14ac:dyDescent="0.2">
      <c r="C581" s="265"/>
    </row>
    <row r="582" spans="3:3" ht="15.75" customHeight="1" x14ac:dyDescent="0.2">
      <c r="C582" s="265"/>
    </row>
    <row r="583" spans="3:3" ht="15.75" customHeight="1" x14ac:dyDescent="0.2">
      <c r="C583" s="265"/>
    </row>
    <row r="584" spans="3:3" ht="15.75" customHeight="1" x14ac:dyDescent="0.2">
      <c r="C584" s="265"/>
    </row>
    <row r="585" spans="3:3" ht="15.75" customHeight="1" x14ac:dyDescent="0.2">
      <c r="C585" s="265"/>
    </row>
    <row r="586" spans="3:3" ht="15.75" customHeight="1" x14ac:dyDescent="0.2">
      <c r="C586" s="265"/>
    </row>
    <row r="587" spans="3:3" ht="15.75" customHeight="1" x14ac:dyDescent="0.2">
      <c r="C587" s="265"/>
    </row>
    <row r="588" spans="3:3" ht="15.75" customHeight="1" x14ac:dyDescent="0.2">
      <c r="C588" s="265"/>
    </row>
    <row r="589" spans="3:3" ht="15.75" customHeight="1" x14ac:dyDescent="0.2">
      <c r="C589" s="265"/>
    </row>
    <row r="590" spans="3:3" ht="15.75" customHeight="1" x14ac:dyDescent="0.2">
      <c r="C590" s="265"/>
    </row>
    <row r="591" spans="3:3" ht="15.75" customHeight="1" x14ac:dyDescent="0.2">
      <c r="C591" s="265"/>
    </row>
    <row r="592" spans="3:3" ht="15.75" customHeight="1" x14ac:dyDescent="0.2">
      <c r="C592" s="265"/>
    </row>
    <row r="593" spans="3:3" ht="15.75" customHeight="1" x14ac:dyDescent="0.2">
      <c r="C593" s="265"/>
    </row>
    <row r="594" spans="3:3" ht="15.75" customHeight="1" x14ac:dyDescent="0.2">
      <c r="C594" s="265"/>
    </row>
    <row r="595" spans="3:3" ht="15.75" customHeight="1" x14ac:dyDescent="0.2">
      <c r="C595" s="265"/>
    </row>
    <row r="596" spans="3:3" ht="15.75" customHeight="1" x14ac:dyDescent="0.2">
      <c r="C596" s="265"/>
    </row>
    <row r="597" spans="3:3" ht="15.75" customHeight="1" x14ac:dyDescent="0.2">
      <c r="C597" s="265"/>
    </row>
    <row r="598" spans="3:3" ht="15.75" customHeight="1" x14ac:dyDescent="0.2">
      <c r="C598" s="265"/>
    </row>
    <row r="599" spans="3:3" ht="15.75" customHeight="1" x14ac:dyDescent="0.2">
      <c r="C599" s="265"/>
    </row>
    <row r="600" spans="3:3" ht="15.75" customHeight="1" x14ac:dyDescent="0.2">
      <c r="C600" s="265"/>
    </row>
    <row r="601" spans="3:3" ht="15.75" customHeight="1" x14ac:dyDescent="0.2">
      <c r="C601" s="265"/>
    </row>
    <row r="602" spans="3:3" ht="15.75" customHeight="1" x14ac:dyDescent="0.2">
      <c r="C602" s="265"/>
    </row>
    <row r="603" spans="3:3" ht="15.75" customHeight="1" x14ac:dyDescent="0.2">
      <c r="C603" s="265"/>
    </row>
    <row r="604" spans="3:3" ht="15.75" customHeight="1" x14ac:dyDescent="0.2">
      <c r="C604" s="265"/>
    </row>
    <row r="605" spans="3:3" ht="15.75" customHeight="1" x14ac:dyDescent="0.2">
      <c r="C605" s="265"/>
    </row>
    <row r="606" spans="3:3" ht="15.75" customHeight="1" x14ac:dyDescent="0.2">
      <c r="C606" s="265"/>
    </row>
    <row r="607" spans="3:3" ht="15.75" customHeight="1" x14ac:dyDescent="0.2">
      <c r="C607" s="265"/>
    </row>
    <row r="608" spans="3:3" ht="15.75" customHeight="1" x14ac:dyDescent="0.2">
      <c r="C608" s="265"/>
    </row>
    <row r="609" spans="3:3" ht="15.75" customHeight="1" x14ac:dyDescent="0.2">
      <c r="C609" s="265"/>
    </row>
    <row r="610" spans="3:3" ht="15.75" customHeight="1" x14ac:dyDescent="0.2">
      <c r="C610" s="265"/>
    </row>
    <row r="611" spans="3:3" ht="15.75" customHeight="1" x14ac:dyDescent="0.2">
      <c r="C611" s="265"/>
    </row>
    <row r="612" spans="3:3" ht="15.75" customHeight="1" x14ac:dyDescent="0.2">
      <c r="C612" s="265"/>
    </row>
    <row r="613" spans="3:3" ht="15.75" customHeight="1" x14ac:dyDescent="0.2">
      <c r="C613" s="265"/>
    </row>
    <row r="614" spans="3:3" ht="15.75" customHeight="1" x14ac:dyDescent="0.2">
      <c r="C614" s="265"/>
    </row>
    <row r="615" spans="3:3" ht="15.75" customHeight="1" x14ac:dyDescent="0.2">
      <c r="C615" s="265"/>
    </row>
    <row r="616" spans="3:3" ht="15.75" customHeight="1" x14ac:dyDescent="0.2">
      <c r="C616" s="265"/>
    </row>
    <row r="617" spans="3:3" ht="15.75" customHeight="1" x14ac:dyDescent="0.2">
      <c r="C617" s="265"/>
    </row>
    <row r="618" spans="3:3" ht="15.75" customHeight="1" x14ac:dyDescent="0.2">
      <c r="C618" s="265"/>
    </row>
    <row r="619" spans="3:3" ht="15.75" customHeight="1" x14ac:dyDescent="0.2">
      <c r="C619" s="265"/>
    </row>
    <row r="620" spans="3:3" ht="15.75" customHeight="1" x14ac:dyDescent="0.2">
      <c r="C620" s="265"/>
    </row>
    <row r="621" spans="3:3" ht="15.75" customHeight="1" x14ac:dyDescent="0.2">
      <c r="C621" s="265"/>
    </row>
    <row r="622" spans="3:3" ht="15.75" customHeight="1" x14ac:dyDescent="0.2">
      <c r="C622" s="265"/>
    </row>
    <row r="623" spans="3:3" ht="15.75" customHeight="1" x14ac:dyDescent="0.2">
      <c r="C623" s="265"/>
    </row>
    <row r="624" spans="3:3" ht="15.75" customHeight="1" x14ac:dyDescent="0.2">
      <c r="C624" s="265"/>
    </row>
    <row r="625" spans="3:3" ht="15.75" customHeight="1" x14ac:dyDescent="0.2">
      <c r="C625" s="265"/>
    </row>
    <row r="626" spans="3:3" ht="15.75" customHeight="1" x14ac:dyDescent="0.2">
      <c r="C626" s="265"/>
    </row>
    <row r="627" spans="3:3" ht="15.75" customHeight="1" x14ac:dyDescent="0.2">
      <c r="C627" s="265"/>
    </row>
    <row r="628" spans="3:3" ht="15.75" customHeight="1" x14ac:dyDescent="0.2">
      <c r="C628" s="265"/>
    </row>
    <row r="629" spans="3:3" ht="15.75" customHeight="1" x14ac:dyDescent="0.2">
      <c r="C629" s="265"/>
    </row>
    <row r="630" spans="3:3" ht="15.75" customHeight="1" x14ac:dyDescent="0.2">
      <c r="C630" s="265"/>
    </row>
    <row r="631" spans="3:3" ht="15.75" customHeight="1" x14ac:dyDescent="0.2">
      <c r="C631" s="265"/>
    </row>
    <row r="632" spans="3:3" ht="15.75" customHeight="1" x14ac:dyDescent="0.2">
      <c r="C632" s="265"/>
    </row>
    <row r="633" spans="3:3" ht="15.75" customHeight="1" x14ac:dyDescent="0.2">
      <c r="C633" s="265"/>
    </row>
    <row r="634" spans="3:3" ht="15.75" customHeight="1" x14ac:dyDescent="0.2">
      <c r="C634" s="265"/>
    </row>
    <row r="635" spans="3:3" ht="15.75" customHeight="1" x14ac:dyDescent="0.2">
      <c r="C635" s="265"/>
    </row>
    <row r="636" spans="3:3" ht="15.75" customHeight="1" x14ac:dyDescent="0.2">
      <c r="C636" s="265"/>
    </row>
    <row r="637" spans="3:3" ht="15.75" customHeight="1" x14ac:dyDescent="0.2">
      <c r="C637" s="265"/>
    </row>
    <row r="638" spans="3:3" ht="15.75" customHeight="1" x14ac:dyDescent="0.2">
      <c r="C638" s="265"/>
    </row>
    <row r="639" spans="3:3" ht="15.75" customHeight="1" x14ac:dyDescent="0.2">
      <c r="C639" s="265"/>
    </row>
    <row r="640" spans="3:3" ht="15.75" customHeight="1" x14ac:dyDescent="0.2">
      <c r="C640" s="265"/>
    </row>
    <row r="641" spans="3:3" ht="15.75" customHeight="1" x14ac:dyDescent="0.2">
      <c r="C641" s="265"/>
    </row>
    <row r="642" spans="3:3" ht="15.75" customHeight="1" x14ac:dyDescent="0.2">
      <c r="C642" s="265"/>
    </row>
    <row r="643" spans="3:3" ht="15.75" customHeight="1" x14ac:dyDescent="0.2">
      <c r="C643" s="265"/>
    </row>
    <row r="644" spans="3:3" ht="15.75" customHeight="1" x14ac:dyDescent="0.2">
      <c r="C644" s="265"/>
    </row>
    <row r="645" spans="3:3" ht="15.75" customHeight="1" x14ac:dyDescent="0.2">
      <c r="C645" s="265"/>
    </row>
    <row r="646" spans="3:3" ht="15.75" customHeight="1" x14ac:dyDescent="0.2">
      <c r="C646" s="265"/>
    </row>
    <row r="647" spans="3:3" ht="15.75" customHeight="1" x14ac:dyDescent="0.2">
      <c r="C647" s="265"/>
    </row>
    <row r="648" spans="3:3" ht="15.75" customHeight="1" x14ac:dyDescent="0.2">
      <c r="C648" s="265"/>
    </row>
    <row r="649" spans="3:3" ht="15.75" customHeight="1" x14ac:dyDescent="0.2">
      <c r="C649" s="265"/>
    </row>
    <row r="650" spans="3:3" ht="15.75" customHeight="1" x14ac:dyDescent="0.2">
      <c r="C650" s="265"/>
    </row>
    <row r="651" spans="3:3" ht="15.75" customHeight="1" x14ac:dyDescent="0.2">
      <c r="C651" s="265"/>
    </row>
    <row r="652" spans="3:3" ht="15.75" customHeight="1" x14ac:dyDescent="0.2">
      <c r="C652" s="265"/>
    </row>
    <row r="653" spans="3:3" ht="15.75" customHeight="1" x14ac:dyDescent="0.2">
      <c r="C653" s="265"/>
    </row>
    <row r="654" spans="3:3" ht="15.75" customHeight="1" x14ac:dyDescent="0.2">
      <c r="C654" s="265"/>
    </row>
    <row r="655" spans="3:3" ht="15.75" customHeight="1" x14ac:dyDescent="0.2">
      <c r="C655" s="265"/>
    </row>
    <row r="656" spans="3:3" ht="15.75" customHeight="1" x14ac:dyDescent="0.2">
      <c r="C656" s="265"/>
    </row>
    <row r="657" spans="3:3" ht="15.75" customHeight="1" x14ac:dyDescent="0.2">
      <c r="C657" s="265"/>
    </row>
    <row r="658" spans="3:3" ht="15.75" customHeight="1" x14ac:dyDescent="0.2">
      <c r="C658" s="265"/>
    </row>
    <row r="659" spans="3:3" ht="15.75" customHeight="1" x14ac:dyDescent="0.2">
      <c r="C659" s="265"/>
    </row>
    <row r="660" spans="3:3" ht="15.75" customHeight="1" x14ac:dyDescent="0.2">
      <c r="C660" s="265"/>
    </row>
    <row r="661" spans="3:3" ht="15.75" customHeight="1" x14ac:dyDescent="0.2">
      <c r="C661" s="265"/>
    </row>
    <row r="662" spans="3:3" ht="15.75" customHeight="1" x14ac:dyDescent="0.2">
      <c r="C662" s="265"/>
    </row>
    <row r="663" spans="3:3" ht="15.75" customHeight="1" x14ac:dyDescent="0.2">
      <c r="C663" s="265"/>
    </row>
    <row r="664" spans="3:3" ht="15.75" customHeight="1" x14ac:dyDescent="0.2">
      <c r="C664" s="265"/>
    </row>
    <row r="665" spans="3:3" ht="15.75" customHeight="1" x14ac:dyDescent="0.2">
      <c r="C665" s="265"/>
    </row>
    <row r="666" spans="3:3" ht="15.75" customHeight="1" x14ac:dyDescent="0.2">
      <c r="C666" s="265"/>
    </row>
    <row r="667" spans="3:3" ht="15.75" customHeight="1" x14ac:dyDescent="0.2">
      <c r="C667" s="265"/>
    </row>
    <row r="668" spans="3:3" ht="15.75" customHeight="1" x14ac:dyDescent="0.2">
      <c r="C668" s="265"/>
    </row>
    <row r="669" spans="3:3" ht="15.75" customHeight="1" x14ac:dyDescent="0.2">
      <c r="C669" s="265"/>
    </row>
    <row r="670" spans="3:3" ht="15.75" customHeight="1" x14ac:dyDescent="0.2">
      <c r="C670" s="265"/>
    </row>
    <row r="671" spans="3:3" ht="15.75" customHeight="1" x14ac:dyDescent="0.2">
      <c r="C671" s="265"/>
    </row>
    <row r="672" spans="3:3" ht="15.75" customHeight="1" x14ac:dyDescent="0.2">
      <c r="C672" s="265"/>
    </row>
    <row r="673" spans="3:3" ht="15.75" customHeight="1" x14ac:dyDescent="0.2">
      <c r="C673" s="265"/>
    </row>
    <row r="674" spans="3:3" ht="15.75" customHeight="1" x14ac:dyDescent="0.2">
      <c r="C674" s="265"/>
    </row>
    <row r="675" spans="3:3" ht="15.75" customHeight="1" x14ac:dyDescent="0.2">
      <c r="C675" s="265"/>
    </row>
    <row r="676" spans="3:3" ht="15.75" customHeight="1" x14ac:dyDescent="0.2">
      <c r="C676" s="265"/>
    </row>
    <row r="677" spans="3:3" ht="15.75" customHeight="1" x14ac:dyDescent="0.2">
      <c r="C677" s="265"/>
    </row>
    <row r="678" spans="3:3" ht="15.75" customHeight="1" x14ac:dyDescent="0.2">
      <c r="C678" s="265"/>
    </row>
    <row r="679" spans="3:3" ht="15.75" customHeight="1" x14ac:dyDescent="0.2">
      <c r="C679" s="265"/>
    </row>
    <row r="680" spans="3:3" ht="15.75" customHeight="1" x14ac:dyDescent="0.2">
      <c r="C680" s="265"/>
    </row>
    <row r="681" spans="3:3" ht="15.75" customHeight="1" x14ac:dyDescent="0.2">
      <c r="C681" s="265"/>
    </row>
    <row r="682" spans="3:3" ht="15.75" customHeight="1" x14ac:dyDescent="0.2">
      <c r="C682" s="265"/>
    </row>
    <row r="683" spans="3:3" ht="15.75" customHeight="1" x14ac:dyDescent="0.2">
      <c r="C683" s="265"/>
    </row>
    <row r="684" spans="3:3" ht="15.75" customHeight="1" x14ac:dyDescent="0.2">
      <c r="C684" s="265"/>
    </row>
    <row r="685" spans="3:3" ht="15.75" customHeight="1" x14ac:dyDescent="0.2">
      <c r="C685" s="265"/>
    </row>
    <row r="686" spans="3:3" ht="15.75" customHeight="1" x14ac:dyDescent="0.2">
      <c r="C686" s="265"/>
    </row>
    <row r="687" spans="3:3" ht="15.75" customHeight="1" x14ac:dyDescent="0.2">
      <c r="C687" s="265"/>
    </row>
    <row r="688" spans="3:3" ht="15.75" customHeight="1" x14ac:dyDescent="0.2">
      <c r="C688" s="265"/>
    </row>
    <row r="689" spans="3:3" ht="15.75" customHeight="1" x14ac:dyDescent="0.2">
      <c r="C689" s="265"/>
    </row>
    <row r="690" spans="3:3" ht="15.75" customHeight="1" x14ac:dyDescent="0.2">
      <c r="C690" s="265"/>
    </row>
    <row r="691" spans="3:3" ht="15.75" customHeight="1" x14ac:dyDescent="0.2">
      <c r="C691" s="265"/>
    </row>
    <row r="692" spans="3:3" ht="15.75" customHeight="1" x14ac:dyDescent="0.2">
      <c r="C692" s="265"/>
    </row>
    <row r="693" spans="3:3" ht="15.75" customHeight="1" x14ac:dyDescent="0.2">
      <c r="C693" s="265"/>
    </row>
    <row r="694" spans="3:3" ht="15.75" customHeight="1" x14ac:dyDescent="0.2">
      <c r="C694" s="265"/>
    </row>
    <row r="695" spans="3:3" ht="15.75" customHeight="1" x14ac:dyDescent="0.2">
      <c r="C695" s="265"/>
    </row>
    <row r="696" spans="3:3" ht="15.75" customHeight="1" x14ac:dyDescent="0.2">
      <c r="C696" s="265"/>
    </row>
    <row r="697" spans="3:3" ht="15.75" customHeight="1" x14ac:dyDescent="0.2">
      <c r="C697" s="265"/>
    </row>
    <row r="698" spans="3:3" ht="15.75" customHeight="1" x14ac:dyDescent="0.2">
      <c r="C698" s="265"/>
    </row>
    <row r="699" spans="3:3" ht="15.75" customHeight="1" x14ac:dyDescent="0.2">
      <c r="C699" s="265"/>
    </row>
    <row r="700" spans="3:3" ht="15.75" customHeight="1" x14ac:dyDescent="0.2">
      <c r="C700" s="265"/>
    </row>
    <row r="701" spans="3:3" ht="15.75" customHeight="1" x14ac:dyDescent="0.2">
      <c r="C701" s="265"/>
    </row>
    <row r="702" spans="3:3" ht="15.75" customHeight="1" x14ac:dyDescent="0.2">
      <c r="C702" s="265"/>
    </row>
    <row r="703" spans="3:3" ht="15.75" customHeight="1" x14ac:dyDescent="0.2">
      <c r="C703" s="265"/>
    </row>
    <row r="704" spans="3:3" ht="15.75" customHeight="1" x14ac:dyDescent="0.2">
      <c r="C704" s="265"/>
    </row>
    <row r="705" spans="3:3" ht="15.75" customHeight="1" x14ac:dyDescent="0.2">
      <c r="C705" s="265"/>
    </row>
    <row r="706" spans="3:3" ht="15.75" customHeight="1" x14ac:dyDescent="0.2">
      <c r="C706" s="265"/>
    </row>
    <row r="707" spans="3:3" ht="15.75" customHeight="1" x14ac:dyDescent="0.2">
      <c r="C707" s="265"/>
    </row>
    <row r="708" spans="3:3" ht="15.75" customHeight="1" x14ac:dyDescent="0.2">
      <c r="C708" s="265"/>
    </row>
    <row r="709" spans="3:3" ht="15.75" customHeight="1" x14ac:dyDescent="0.2">
      <c r="C709" s="265"/>
    </row>
    <row r="710" spans="3:3" ht="15.75" customHeight="1" x14ac:dyDescent="0.2">
      <c r="C710" s="265"/>
    </row>
    <row r="711" spans="3:3" ht="15.75" customHeight="1" x14ac:dyDescent="0.2">
      <c r="C711" s="265"/>
    </row>
    <row r="712" spans="3:3" ht="15.75" customHeight="1" x14ac:dyDescent="0.2">
      <c r="C712" s="265"/>
    </row>
    <row r="713" spans="3:3" ht="15.75" customHeight="1" x14ac:dyDescent="0.2">
      <c r="C713" s="265"/>
    </row>
    <row r="714" spans="3:3" ht="15.75" customHeight="1" x14ac:dyDescent="0.2">
      <c r="C714" s="265"/>
    </row>
    <row r="715" spans="3:3" ht="15.75" customHeight="1" x14ac:dyDescent="0.2">
      <c r="C715" s="265"/>
    </row>
    <row r="716" spans="3:3" ht="15.75" customHeight="1" x14ac:dyDescent="0.2">
      <c r="C716" s="265"/>
    </row>
    <row r="717" spans="3:3" ht="15.75" customHeight="1" x14ac:dyDescent="0.2">
      <c r="C717" s="265"/>
    </row>
    <row r="718" spans="3:3" ht="15.75" customHeight="1" x14ac:dyDescent="0.2">
      <c r="C718" s="265"/>
    </row>
    <row r="719" spans="3:3" ht="15.75" customHeight="1" x14ac:dyDescent="0.2">
      <c r="C719" s="265"/>
    </row>
    <row r="720" spans="3:3" ht="15.75" customHeight="1" x14ac:dyDescent="0.2">
      <c r="C720" s="265"/>
    </row>
    <row r="721" spans="3:3" ht="15.75" customHeight="1" x14ac:dyDescent="0.2">
      <c r="C721" s="265"/>
    </row>
    <row r="722" spans="3:3" ht="15.75" customHeight="1" x14ac:dyDescent="0.2">
      <c r="C722" s="265"/>
    </row>
    <row r="723" spans="3:3" ht="15.75" customHeight="1" x14ac:dyDescent="0.2">
      <c r="C723" s="265"/>
    </row>
    <row r="724" spans="3:3" ht="15.75" customHeight="1" x14ac:dyDescent="0.2">
      <c r="C724" s="265"/>
    </row>
    <row r="725" spans="3:3" ht="15.75" customHeight="1" x14ac:dyDescent="0.2">
      <c r="C725" s="265"/>
    </row>
    <row r="726" spans="3:3" ht="15.75" customHeight="1" x14ac:dyDescent="0.2">
      <c r="C726" s="265"/>
    </row>
    <row r="727" spans="3:3" ht="15.75" customHeight="1" x14ac:dyDescent="0.2">
      <c r="C727" s="265"/>
    </row>
    <row r="728" spans="3:3" ht="15.75" customHeight="1" x14ac:dyDescent="0.2">
      <c r="C728" s="265"/>
    </row>
    <row r="729" spans="3:3" ht="15.75" customHeight="1" x14ac:dyDescent="0.2">
      <c r="C729" s="265"/>
    </row>
    <row r="730" spans="3:3" ht="15.75" customHeight="1" x14ac:dyDescent="0.2">
      <c r="C730" s="265"/>
    </row>
    <row r="731" spans="3:3" ht="15.75" customHeight="1" x14ac:dyDescent="0.2">
      <c r="C731" s="265"/>
    </row>
    <row r="732" spans="3:3" ht="15.75" customHeight="1" x14ac:dyDescent="0.2">
      <c r="C732" s="265"/>
    </row>
    <row r="733" spans="3:3" ht="15.75" customHeight="1" x14ac:dyDescent="0.2">
      <c r="C733" s="265"/>
    </row>
    <row r="734" spans="3:3" ht="15.75" customHeight="1" x14ac:dyDescent="0.2">
      <c r="C734" s="265"/>
    </row>
    <row r="735" spans="3:3" ht="15.75" customHeight="1" x14ac:dyDescent="0.2">
      <c r="C735" s="265"/>
    </row>
    <row r="736" spans="3:3" ht="15.75" customHeight="1" x14ac:dyDescent="0.2">
      <c r="C736" s="265"/>
    </row>
    <row r="737" spans="3:3" ht="15.75" customHeight="1" x14ac:dyDescent="0.2">
      <c r="C737" s="265"/>
    </row>
    <row r="738" spans="3:3" ht="15.75" customHeight="1" x14ac:dyDescent="0.2">
      <c r="C738" s="265"/>
    </row>
    <row r="739" spans="3:3" ht="15.75" customHeight="1" x14ac:dyDescent="0.2">
      <c r="C739" s="265"/>
    </row>
    <row r="740" spans="3:3" ht="15.75" customHeight="1" x14ac:dyDescent="0.2">
      <c r="C740" s="265"/>
    </row>
    <row r="741" spans="3:3" ht="15.75" customHeight="1" x14ac:dyDescent="0.2">
      <c r="C741" s="265"/>
    </row>
    <row r="742" spans="3:3" ht="15.75" customHeight="1" x14ac:dyDescent="0.2">
      <c r="C742" s="265"/>
    </row>
    <row r="743" spans="3:3" ht="15.75" customHeight="1" x14ac:dyDescent="0.2">
      <c r="C743" s="265"/>
    </row>
    <row r="744" spans="3:3" ht="15.75" customHeight="1" x14ac:dyDescent="0.2">
      <c r="C744" s="265"/>
    </row>
    <row r="745" spans="3:3" ht="15.75" customHeight="1" x14ac:dyDescent="0.2">
      <c r="C745" s="265"/>
    </row>
    <row r="746" spans="3:3" ht="15.75" customHeight="1" x14ac:dyDescent="0.2">
      <c r="C746" s="265"/>
    </row>
    <row r="747" spans="3:3" ht="15.75" customHeight="1" x14ac:dyDescent="0.2">
      <c r="C747" s="265"/>
    </row>
    <row r="748" spans="3:3" ht="15.75" customHeight="1" x14ac:dyDescent="0.2">
      <c r="C748" s="265"/>
    </row>
    <row r="749" spans="3:3" ht="15.75" customHeight="1" x14ac:dyDescent="0.2">
      <c r="C749" s="265"/>
    </row>
    <row r="750" spans="3:3" ht="15.75" customHeight="1" x14ac:dyDescent="0.2">
      <c r="C750" s="265"/>
    </row>
    <row r="751" spans="3:3" ht="15.75" customHeight="1" x14ac:dyDescent="0.2">
      <c r="C751" s="265"/>
    </row>
    <row r="752" spans="3:3" ht="15.75" customHeight="1" x14ac:dyDescent="0.2">
      <c r="C752" s="265"/>
    </row>
    <row r="753" spans="3:3" ht="15.75" customHeight="1" x14ac:dyDescent="0.2">
      <c r="C753" s="265"/>
    </row>
    <row r="754" spans="3:3" ht="15.75" customHeight="1" x14ac:dyDescent="0.2">
      <c r="C754" s="265"/>
    </row>
    <row r="755" spans="3:3" ht="15.75" customHeight="1" x14ac:dyDescent="0.2">
      <c r="C755" s="265"/>
    </row>
    <row r="756" spans="3:3" ht="15.75" customHeight="1" x14ac:dyDescent="0.2">
      <c r="C756" s="265"/>
    </row>
    <row r="757" spans="3:3" ht="15.75" customHeight="1" x14ac:dyDescent="0.2">
      <c r="C757" s="265"/>
    </row>
    <row r="758" spans="3:3" ht="15.75" customHeight="1" x14ac:dyDescent="0.2">
      <c r="C758" s="265"/>
    </row>
    <row r="759" spans="3:3" ht="15.75" customHeight="1" x14ac:dyDescent="0.2">
      <c r="C759" s="265"/>
    </row>
    <row r="760" spans="3:3" ht="15.75" customHeight="1" x14ac:dyDescent="0.2">
      <c r="C760" s="265"/>
    </row>
    <row r="761" spans="3:3" ht="15.75" customHeight="1" x14ac:dyDescent="0.2">
      <c r="C761" s="265"/>
    </row>
    <row r="762" spans="3:3" ht="15.75" customHeight="1" x14ac:dyDescent="0.2">
      <c r="C762" s="265"/>
    </row>
    <row r="763" spans="3:3" ht="15.75" customHeight="1" x14ac:dyDescent="0.2">
      <c r="C763" s="265"/>
    </row>
    <row r="764" spans="3:3" ht="15.75" customHeight="1" x14ac:dyDescent="0.2">
      <c r="C764" s="265"/>
    </row>
    <row r="765" spans="3:3" ht="15.75" customHeight="1" x14ac:dyDescent="0.2">
      <c r="C765" s="265"/>
    </row>
    <row r="766" spans="3:3" ht="15.75" customHeight="1" x14ac:dyDescent="0.2">
      <c r="C766" s="265"/>
    </row>
    <row r="767" spans="3:3" ht="15.75" customHeight="1" x14ac:dyDescent="0.2">
      <c r="C767" s="265"/>
    </row>
    <row r="768" spans="3:3" ht="15.75" customHeight="1" x14ac:dyDescent="0.2">
      <c r="C768" s="265"/>
    </row>
    <row r="769" spans="3:3" ht="15.75" customHeight="1" x14ac:dyDescent="0.2">
      <c r="C769" s="265"/>
    </row>
    <row r="770" spans="3:3" ht="15.75" customHeight="1" x14ac:dyDescent="0.2">
      <c r="C770" s="265"/>
    </row>
    <row r="771" spans="3:3" ht="15.75" customHeight="1" x14ac:dyDescent="0.2">
      <c r="C771" s="265"/>
    </row>
    <row r="772" spans="3:3" ht="15.75" customHeight="1" x14ac:dyDescent="0.2">
      <c r="C772" s="265"/>
    </row>
    <row r="773" spans="3:3" ht="15.75" customHeight="1" x14ac:dyDescent="0.2">
      <c r="C773" s="265"/>
    </row>
    <row r="774" spans="3:3" ht="15.75" customHeight="1" x14ac:dyDescent="0.2">
      <c r="C774" s="265"/>
    </row>
    <row r="775" spans="3:3" ht="15.75" customHeight="1" x14ac:dyDescent="0.2">
      <c r="C775" s="265"/>
    </row>
    <row r="776" spans="3:3" ht="15.75" customHeight="1" x14ac:dyDescent="0.2">
      <c r="C776" s="265"/>
    </row>
    <row r="777" spans="3:3" ht="15.75" customHeight="1" x14ac:dyDescent="0.2">
      <c r="C777" s="265"/>
    </row>
    <row r="778" spans="3:3" ht="15.75" customHeight="1" x14ac:dyDescent="0.2">
      <c r="C778" s="265"/>
    </row>
    <row r="779" spans="3:3" ht="15.75" customHeight="1" x14ac:dyDescent="0.2">
      <c r="C779" s="265"/>
    </row>
    <row r="780" spans="3:3" ht="15.75" customHeight="1" x14ac:dyDescent="0.2">
      <c r="C780" s="265"/>
    </row>
    <row r="781" spans="3:3" ht="15.75" customHeight="1" x14ac:dyDescent="0.2">
      <c r="C781" s="265"/>
    </row>
    <row r="782" spans="3:3" ht="15.75" customHeight="1" x14ac:dyDescent="0.2">
      <c r="C782" s="265"/>
    </row>
    <row r="783" spans="3:3" ht="15.75" customHeight="1" x14ac:dyDescent="0.2">
      <c r="C783" s="265"/>
    </row>
    <row r="784" spans="3:3" ht="15.75" customHeight="1" x14ac:dyDescent="0.2">
      <c r="C784" s="265"/>
    </row>
    <row r="785" spans="3:3" ht="15.75" customHeight="1" x14ac:dyDescent="0.2">
      <c r="C785" s="265"/>
    </row>
    <row r="786" spans="3:3" ht="15.75" customHeight="1" x14ac:dyDescent="0.2">
      <c r="C786" s="265"/>
    </row>
    <row r="787" spans="3:3" ht="15.75" customHeight="1" x14ac:dyDescent="0.2">
      <c r="C787" s="265"/>
    </row>
    <row r="788" spans="3:3" ht="15.75" customHeight="1" x14ac:dyDescent="0.2">
      <c r="C788" s="265"/>
    </row>
    <row r="789" spans="3:3" ht="15.75" customHeight="1" x14ac:dyDescent="0.2">
      <c r="C789" s="265"/>
    </row>
    <row r="790" spans="3:3" ht="15.75" customHeight="1" x14ac:dyDescent="0.2">
      <c r="C790" s="265"/>
    </row>
    <row r="791" spans="3:3" ht="15.75" customHeight="1" x14ac:dyDescent="0.2">
      <c r="C791" s="265"/>
    </row>
    <row r="792" spans="3:3" ht="15.75" customHeight="1" x14ac:dyDescent="0.2">
      <c r="C792" s="265"/>
    </row>
    <row r="793" spans="3:3" ht="15.75" customHeight="1" x14ac:dyDescent="0.2">
      <c r="C793" s="265"/>
    </row>
    <row r="794" spans="3:3" ht="15.75" customHeight="1" x14ac:dyDescent="0.2">
      <c r="C794" s="265"/>
    </row>
    <row r="795" spans="3:3" ht="15.75" customHeight="1" x14ac:dyDescent="0.2">
      <c r="C795" s="265"/>
    </row>
    <row r="796" spans="3:3" ht="15.75" customHeight="1" x14ac:dyDescent="0.2">
      <c r="C796" s="265"/>
    </row>
    <row r="797" spans="3:3" ht="15.75" customHeight="1" x14ac:dyDescent="0.2">
      <c r="C797" s="265"/>
    </row>
    <row r="798" spans="3:3" ht="15.75" customHeight="1" x14ac:dyDescent="0.2">
      <c r="C798" s="265"/>
    </row>
    <row r="799" spans="3:3" ht="15.75" customHeight="1" x14ac:dyDescent="0.2">
      <c r="C799" s="265"/>
    </row>
    <row r="800" spans="3:3" ht="15.75" customHeight="1" x14ac:dyDescent="0.2">
      <c r="C800" s="265"/>
    </row>
    <row r="801" spans="3:3" ht="15.75" customHeight="1" x14ac:dyDescent="0.2">
      <c r="C801" s="265"/>
    </row>
    <row r="802" spans="3:3" ht="15.75" customHeight="1" x14ac:dyDescent="0.2">
      <c r="C802" s="265"/>
    </row>
    <row r="803" spans="3:3" ht="15.75" customHeight="1" x14ac:dyDescent="0.2">
      <c r="C803" s="265"/>
    </row>
    <row r="804" spans="3:3" ht="15.75" customHeight="1" x14ac:dyDescent="0.2">
      <c r="C804" s="265"/>
    </row>
    <row r="805" spans="3:3" ht="15.75" customHeight="1" x14ac:dyDescent="0.2">
      <c r="C805" s="265"/>
    </row>
    <row r="806" spans="3:3" ht="15.75" customHeight="1" x14ac:dyDescent="0.2">
      <c r="C806" s="265"/>
    </row>
    <row r="807" spans="3:3" ht="15.75" customHeight="1" x14ac:dyDescent="0.2">
      <c r="C807" s="265"/>
    </row>
    <row r="808" spans="3:3" ht="15.75" customHeight="1" x14ac:dyDescent="0.2">
      <c r="C808" s="265"/>
    </row>
    <row r="809" spans="3:3" ht="15.75" customHeight="1" x14ac:dyDescent="0.2">
      <c r="C809" s="265"/>
    </row>
    <row r="810" spans="3:3" ht="15.75" customHeight="1" x14ac:dyDescent="0.2">
      <c r="C810" s="265"/>
    </row>
    <row r="811" spans="3:3" ht="15.75" customHeight="1" x14ac:dyDescent="0.2">
      <c r="C811" s="265"/>
    </row>
    <row r="812" spans="3:3" ht="15.75" customHeight="1" x14ac:dyDescent="0.2">
      <c r="C812" s="265"/>
    </row>
    <row r="813" spans="3:3" ht="15.75" customHeight="1" x14ac:dyDescent="0.2">
      <c r="C813" s="265"/>
    </row>
    <row r="814" spans="3:3" ht="15.75" customHeight="1" x14ac:dyDescent="0.2">
      <c r="C814" s="265"/>
    </row>
    <row r="815" spans="3:3" ht="15.75" customHeight="1" x14ac:dyDescent="0.2">
      <c r="C815" s="265"/>
    </row>
    <row r="816" spans="3:3" ht="15.75" customHeight="1" x14ac:dyDescent="0.2">
      <c r="C816" s="265"/>
    </row>
    <row r="817" spans="3:3" ht="15.75" customHeight="1" x14ac:dyDescent="0.2">
      <c r="C817" s="265"/>
    </row>
    <row r="818" spans="3:3" ht="15.75" customHeight="1" x14ac:dyDescent="0.2">
      <c r="C818" s="265"/>
    </row>
    <row r="819" spans="3:3" ht="15.75" customHeight="1" x14ac:dyDescent="0.2">
      <c r="C819" s="265"/>
    </row>
    <row r="820" spans="3:3" ht="15.75" customHeight="1" x14ac:dyDescent="0.2">
      <c r="C820" s="265"/>
    </row>
    <row r="821" spans="3:3" ht="15.75" customHeight="1" x14ac:dyDescent="0.2">
      <c r="C821" s="265"/>
    </row>
    <row r="822" spans="3:3" ht="15.75" customHeight="1" x14ac:dyDescent="0.2">
      <c r="C822" s="265"/>
    </row>
    <row r="823" spans="3:3" ht="15.75" customHeight="1" x14ac:dyDescent="0.2">
      <c r="C823" s="265"/>
    </row>
    <row r="824" spans="3:3" ht="15.75" customHeight="1" x14ac:dyDescent="0.2">
      <c r="C824" s="265"/>
    </row>
    <row r="825" spans="3:3" ht="15.75" customHeight="1" x14ac:dyDescent="0.2">
      <c r="C825" s="265"/>
    </row>
    <row r="826" spans="3:3" ht="15.75" customHeight="1" x14ac:dyDescent="0.2">
      <c r="C826" s="265"/>
    </row>
    <row r="827" spans="3:3" ht="15.75" customHeight="1" x14ac:dyDescent="0.2">
      <c r="C827" s="265"/>
    </row>
    <row r="828" spans="3:3" ht="15.75" customHeight="1" x14ac:dyDescent="0.2">
      <c r="C828" s="265"/>
    </row>
    <row r="829" spans="3:3" ht="15.75" customHeight="1" x14ac:dyDescent="0.2">
      <c r="C829" s="265"/>
    </row>
    <row r="830" spans="3:3" ht="15.75" customHeight="1" x14ac:dyDescent="0.2">
      <c r="C830" s="265"/>
    </row>
    <row r="831" spans="3:3" ht="15.75" customHeight="1" x14ac:dyDescent="0.2">
      <c r="C831" s="265"/>
    </row>
    <row r="832" spans="3:3" ht="15.75" customHeight="1" x14ac:dyDescent="0.2">
      <c r="C832" s="265"/>
    </row>
    <row r="833" spans="3:3" ht="15.75" customHeight="1" x14ac:dyDescent="0.2">
      <c r="C833" s="265"/>
    </row>
    <row r="834" spans="3:3" ht="15.75" customHeight="1" x14ac:dyDescent="0.2">
      <c r="C834" s="265"/>
    </row>
    <row r="835" spans="3:3" ht="15.75" customHeight="1" x14ac:dyDescent="0.2">
      <c r="C835" s="265"/>
    </row>
    <row r="836" spans="3:3" ht="15.75" customHeight="1" x14ac:dyDescent="0.2">
      <c r="C836" s="265"/>
    </row>
    <row r="837" spans="3:3" ht="15.75" customHeight="1" x14ac:dyDescent="0.2">
      <c r="C837" s="265"/>
    </row>
    <row r="838" spans="3:3" ht="15.75" customHeight="1" x14ac:dyDescent="0.2">
      <c r="C838" s="265"/>
    </row>
    <row r="839" spans="3:3" ht="15.75" customHeight="1" x14ac:dyDescent="0.2">
      <c r="C839" s="265"/>
    </row>
    <row r="840" spans="3:3" ht="15.75" customHeight="1" x14ac:dyDescent="0.2">
      <c r="C840" s="265"/>
    </row>
    <row r="841" spans="3:3" ht="15.75" customHeight="1" x14ac:dyDescent="0.2">
      <c r="C841" s="265"/>
    </row>
    <row r="842" spans="3:3" ht="15.75" customHeight="1" x14ac:dyDescent="0.2">
      <c r="C842" s="265"/>
    </row>
    <row r="843" spans="3:3" ht="15.75" customHeight="1" x14ac:dyDescent="0.2">
      <c r="C843" s="265"/>
    </row>
    <row r="844" spans="3:3" ht="15.75" customHeight="1" x14ac:dyDescent="0.2">
      <c r="C844" s="265"/>
    </row>
    <row r="845" spans="3:3" ht="15.75" customHeight="1" x14ac:dyDescent="0.2">
      <c r="C845" s="265"/>
    </row>
    <row r="846" spans="3:3" ht="15.75" customHeight="1" x14ac:dyDescent="0.2">
      <c r="C846" s="265"/>
    </row>
    <row r="847" spans="3:3" ht="15.75" customHeight="1" x14ac:dyDescent="0.2">
      <c r="C847" s="265"/>
    </row>
    <row r="848" spans="3:3" ht="15.75" customHeight="1" x14ac:dyDescent="0.2">
      <c r="C848" s="265"/>
    </row>
    <row r="849" spans="3:3" ht="15.75" customHeight="1" x14ac:dyDescent="0.2">
      <c r="C849" s="265"/>
    </row>
    <row r="850" spans="3:3" ht="15.75" customHeight="1" x14ac:dyDescent="0.2">
      <c r="C850" s="265"/>
    </row>
    <row r="851" spans="3:3" ht="15.75" customHeight="1" x14ac:dyDescent="0.2">
      <c r="C851" s="265"/>
    </row>
    <row r="852" spans="3:3" ht="15.75" customHeight="1" x14ac:dyDescent="0.2">
      <c r="C852" s="265"/>
    </row>
    <row r="853" spans="3:3" ht="15.75" customHeight="1" x14ac:dyDescent="0.2">
      <c r="C853" s="265"/>
    </row>
    <row r="854" spans="3:3" ht="15.75" customHeight="1" x14ac:dyDescent="0.2">
      <c r="C854" s="265"/>
    </row>
    <row r="855" spans="3:3" ht="15.75" customHeight="1" x14ac:dyDescent="0.2">
      <c r="C855" s="265"/>
    </row>
    <row r="856" spans="3:3" ht="15.75" customHeight="1" x14ac:dyDescent="0.2">
      <c r="C856" s="265"/>
    </row>
    <row r="857" spans="3:3" ht="15.75" customHeight="1" x14ac:dyDescent="0.2">
      <c r="C857" s="265"/>
    </row>
    <row r="858" spans="3:3" ht="15.75" customHeight="1" x14ac:dyDescent="0.2">
      <c r="C858" s="265"/>
    </row>
    <row r="859" spans="3:3" ht="15.75" customHeight="1" x14ac:dyDescent="0.2">
      <c r="C859" s="265"/>
    </row>
    <row r="860" spans="3:3" ht="15.75" customHeight="1" x14ac:dyDescent="0.2">
      <c r="C860" s="265"/>
    </row>
    <row r="861" spans="3:3" ht="15.75" customHeight="1" x14ac:dyDescent="0.2">
      <c r="C861" s="265"/>
    </row>
    <row r="862" spans="3:3" ht="15.75" customHeight="1" x14ac:dyDescent="0.2">
      <c r="C862" s="265"/>
    </row>
    <row r="863" spans="3:3" ht="15.75" customHeight="1" x14ac:dyDescent="0.2">
      <c r="C863" s="265"/>
    </row>
    <row r="864" spans="3:3" ht="15.75" customHeight="1" x14ac:dyDescent="0.2">
      <c r="C864" s="265"/>
    </row>
    <row r="865" spans="3:3" ht="15.75" customHeight="1" x14ac:dyDescent="0.2">
      <c r="C865" s="265"/>
    </row>
    <row r="866" spans="3:3" ht="15.75" customHeight="1" x14ac:dyDescent="0.2">
      <c r="C866" s="265"/>
    </row>
    <row r="867" spans="3:3" ht="15.75" customHeight="1" x14ac:dyDescent="0.2">
      <c r="C867" s="265"/>
    </row>
    <row r="868" spans="3:3" ht="15.75" customHeight="1" x14ac:dyDescent="0.2">
      <c r="C868" s="265"/>
    </row>
    <row r="869" spans="3:3" ht="15.75" customHeight="1" x14ac:dyDescent="0.2">
      <c r="C869" s="265"/>
    </row>
    <row r="870" spans="3:3" ht="15.75" customHeight="1" x14ac:dyDescent="0.2">
      <c r="C870" s="265"/>
    </row>
    <row r="871" spans="3:3" ht="15.75" customHeight="1" x14ac:dyDescent="0.2">
      <c r="C871" s="265"/>
    </row>
    <row r="872" spans="3:3" ht="15.75" customHeight="1" x14ac:dyDescent="0.2">
      <c r="C872" s="265"/>
    </row>
    <row r="873" spans="3:3" ht="15.75" customHeight="1" x14ac:dyDescent="0.2">
      <c r="C873" s="265"/>
    </row>
    <row r="874" spans="3:3" ht="15.75" customHeight="1" x14ac:dyDescent="0.2">
      <c r="C874" s="265"/>
    </row>
    <row r="875" spans="3:3" ht="15.75" customHeight="1" x14ac:dyDescent="0.2">
      <c r="C875" s="265"/>
    </row>
    <row r="876" spans="3:3" ht="15.75" customHeight="1" x14ac:dyDescent="0.2">
      <c r="C876" s="265"/>
    </row>
    <row r="877" spans="3:3" ht="15.75" customHeight="1" x14ac:dyDescent="0.2">
      <c r="C877" s="265"/>
    </row>
    <row r="878" spans="3:3" ht="15.75" customHeight="1" x14ac:dyDescent="0.2">
      <c r="C878" s="265"/>
    </row>
    <row r="879" spans="3:3" ht="15.75" customHeight="1" x14ac:dyDescent="0.2">
      <c r="C879" s="265"/>
    </row>
    <row r="880" spans="3:3" ht="15.75" customHeight="1" x14ac:dyDescent="0.2">
      <c r="C880" s="265"/>
    </row>
    <row r="881" spans="3:3" ht="15.75" customHeight="1" x14ac:dyDescent="0.2">
      <c r="C881" s="265"/>
    </row>
    <row r="882" spans="3:3" ht="15.75" customHeight="1" x14ac:dyDescent="0.2">
      <c r="C882" s="265"/>
    </row>
    <row r="883" spans="3:3" ht="15.75" customHeight="1" x14ac:dyDescent="0.2">
      <c r="C883" s="265"/>
    </row>
    <row r="884" spans="3:3" ht="15.75" customHeight="1" x14ac:dyDescent="0.2">
      <c r="C884" s="265"/>
    </row>
    <row r="885" spans="3:3" ht="15.75" customHeight="1" x14ac:dyDescent="0.2">
      <c r="C885" s="265"/>
    </row>
    <row r="886" spans="3:3" ht="15.75" customHeight="1" x14ac:dyDescent="0.2">
      <c r="C886" s="265"/>
    </row>
    <row r="887" spans="3:3" ht="15.75" customHeight="1" x14ac:dyDescent="0.2">
      <c r="C887" s="265"/>
    </row>
    <row r="888" spans="3:3" ht="15.75" customHeight="1" x14ac:dyDescent="0.2">
      <c r="C888" s="265"/>
    </row>
    <row r="889" spans="3:3" ht="15.75" customHeight="1" x14ac:dyDescent="0.2">
      <c r="C889" s="265"/>
    </row>
    <row r="890" spans="3:3" ht="15.75" customHeight="1" x14ac:dyDescent="0.2">
      <c r="C890" s="265"/>
    </row>
    <row r="891" spans="3:3" ht="15.75" customHeight="1" x14ac:dyDescent="0.2">
      <c r="C891" s="265"/>
    </row>
    <row r="892" spans="3:3" ht="15.75" customHeight="1" x14ac:dyDescent="0.2">
      <c r="C892" s="265"/>
    </row>
    <row r="893" spans="3:3" ht="15.75" customHeight="1" x14ac:dyDescent="0.2">
      <c r="C893" s="265"/>
    </row>
    <row r="894" spans="3:3" ht="15.75" customHeight="1" x14ac:dyDescent="0.2">
      <c r="C894" s="265"/>
    </row>
    <row r="895" spans="3:3" ht="15.75" customHeight="1" x14ac:dyDescent="0.2">
      <c r="C895" s="265"/>
    </row>
    <row r="896" spans="3:3" ht="15.75" customHeight="1" x14ac:dyDescent="0.2">
      <c r="C896" s="265"/>
    </row>
    <row r="897" spans="3:3" ht="15.75" customHeight="1" x14ac:dyDescent="0.2">
      <c r="C897" s="265"/>
    </row>
    <row r="898" spans="3:3" ht="15.75" customHeight="1" x14ac:dyDescent="0.2">
      <c r="C898" s="265"/>
    </row>
    <row r="899" spans="3:3" ht="15.75" customHeight="1" x14ac:dyDescent="0.2">
      <c r="C899" s="265"/>
    </row>
    <row r="900" spans="3:3" ht="15.75" customHeight="1" x14ac:dyDescent="0.2">
      <c r="C900" s="265"/>
    </row>
    <row r="901" spans="3:3" ht="15.75" customHeight="1" x14ac:dyDescent="0.2">
      <c r="C901" s="265"/>
    </row>
    <row r="902" spans="3:3" ht="15.75" customHeight="1" x14ac:dyDescent="0.2">
      <c r="C902" s="265"/>
    </row>
    <row r="903" spans="3:3" ht="15.75" customHeight="1" x14ac:dyDescent="0.2">
      <c r="C903" s="265"/>
    </row>
    <row r="904" spans="3:3" ht="15.75" customHeight="1" x14ac:dyDescent="0.2">
      <c r="C904" s="265"/>
    </row>
    <row r="905" spans="3:3" ht="15.75" customHeight="1" x14ac:dyDescent="0.2">
      <c r="C905" s="265"/>
    </row>
    <row r="906" spans="3:3" ht="15.75" customHeight="1" x14ac:dyDescent="0.2">
      <c r="C906" s="265"/>
    </row>
    <row r="907" spans="3:3" ht="15.75" customHeight="1" x14ac:dyDescent="0.2">
      <c r="C907" s="265"/>
    </row>
    <row r="908" spans="3:3" ht="15.75" customHeight="1" x14ac:dyDescent="0.2">
      <c r="C908" s="265"/>
    </row>
    <row r="909" spans="3:3" ht="15.75" customHeight="1" x14ac:dyDescent="0.2">
      <c r="C909" s="265"/>
    </row>
    <row r="910" spans="3:3" ht="15.75" customHeight="1" x14ac:dyDescent="0.2">
      <c r="C910" s="265"/>
    </row>
    <row r="911" spans="3:3" ht="15.75" customHeight="1" x14ac:dyDescent="0.2">
      <c r="C911" s="265"/>
    </row>
    <row r="912" spans="3:3" ht="15.75" customHeight="1" x14ac:dyDescent="0.2">
      <c r="C912" s="265"/>
    </row>
    <row r="913" spans="3:3" ht="15.75" customHeight="1" x14ac:dyDescent="0.2">
      <c r="C913" s="265"/>
    </row>
    <row r="914" spans="3:3" ht="15.75" customHeight="1" x14ac:dyDescent="0.2">
      <c r="C914" s="265"/>
    </row>
    <row r="915" spans="3:3" ht="15.75" customHeight="1" x14ac:dyDescent="0.2">
      <c r="C915" s="265"/>
    </row>
    <row r="916" spans="3:3" ht="15.75" customHeight="1" x14ac:dyDescent="0.2">
      <c r="C916" s="265"/>
    </row>
    <row r="917" spans="3:3" ht="15.75" customHeight="1" x14ac:dyDescent="0.2">
      <c r="C917" s="265"/>
    </row>
    <row r="918" spans="3:3" ht="15.75" customHeight="1" x14ac:dyDescent="0.2">
      <c r="C918" s="265"/>
    </row>
    <row r="919" spans="3:3" ht="15.75" customHeight="1" x14ac:dyDescent="0.2">
      <c r="C919" s="265"/>
    </row>
    <row r="920" spans="3:3" ht="15.75" customHeight="1" x14ac:dyDescent="0.2">
      <c r="C920" s="265"/>
    </row>
    <row r="921" spans="3:3" ht="15.75" customHeight="1" x14ac:dyDescent="0.2">
      <c r="C921" s="265"/>
    </row>
    <row r="922" spans="3:3" ht="15.75" customHeight="1" x14ac:dyDescent="0.2">
      <c r="C922" s="265"/>
    </row>
    <row r="923" spans="3:3" ht="15.75" customHeight="1" x14ac:dyDescent="0.2">
      <c r="C923" s="265"/>
    </row>
    <row r="924" spans="3:3" ht="15.75" customHeight="1" x14ac:dyDescent="0.2">
      <c r="C924" s="265"/>
    </row>
    <row r="925" spans="3:3" ht="15.75" customHeight="1" x14ac:dyDescent="0.2">
      <c r="C925" s="265"/>
    </row>
    <row r="926" spans="3:3" ht="15.75" customHeight="1" x14ac:dyDescent="0.2">
      <c r="C926" s="265"/>
    </row>
    <row r="927" spans="3:3" ht="15.75" customHeight="1" x14ac:dyDescent="0.2">
      <c r="C927" s="265"/>
    </row>
    <row r="928" spans="3:3" ht="15.75" customHeight="1" x14ac:dyDescent="0.2">
      <c r="C928" s="265"/>
    </row>
    <row r="929" spans="3:3" ht="15.75" customHeight="1" x14ac:dyDescent="0.2">
      <c r="C929" s="265"/>
    </row>
    <row r="930" spans="3:3" ht="15.75" customHeight="1" x14ac:dyDescent="0.2">
      <c r="C930" s="265"/>
    </row>
    <row r="931" spans="3:3" ht="15.75" customHeight="1" x14ac:dyDescent="0.2">
      <c r="C931" s="265"/>
    </row>
    <row r="932" spans="3:3" ht="15.75" customHeight="1" x14ac:dyDescent="0.2">
      <c r="C932" s="265"/>
    </row>
    <row r="933" spans="3:3" ht="15.75" customHeight="1" x14ac:dyDescent="0.2">
      <c r="C933" s="265"/>
    </row>
    <row r="934" spans="3:3" ht="15.75" customHeight="1" x14ac:dyDescent="0.2">
      <c r="C934" s="265"/>
    </row>
    <row r="935" spans="3:3" ht="15.75" customHeight="1" x14ac:dyDescent="0.2">
      <c r="C935" s="265"/>
    </row>
    <row r="936" spans="3:3" ht="15.75" customHeight="1" x14ac:dyDescent="0.2">
      <c r="C936" s="265"/>
    </row>
    <row r="937" spans="3:3" ht="15.75" customHeight="1" x14ac:dyDescent="0.2">
      <c r="C937" s="265"/>
    </row>
    <row r="938" spans="3:3" ht="15.75" customHeight="1" x14ac:dyDescent="0.2">
      <c r="C938" s="265"/>
    </row>
    <row r="939" spans="3:3" ht="15.75" customHeight="1" x14ac:dyDescent="0.2">
      <c r="C939" s="265"/>
    </row>
    <row r="940" spans="3:3" ht="15.75" customHeight="1" x14ac:dyDescent="0.2">
      <c r="C940" s="265"/>
    </row>
    <row r="941" spans="3:3" ht="15.75" customHeight="1" x14ac:dyDescent="0.2">
      <c r="C941" s="265"/>
    </row>
    <row r="942" spans="3:3" ht="15.75" customHeight="1" x14ac:dyDescent="0.2">
      <c r="C942" s="265"/>
    </row>
    <row r="943" spans="3:3" ht="15.75" customHeight="1" x14ac:dyDescent="0.2">
      <c r="C943" s="265"/>
    </row>
    <row r="944" spans="3:3" ht="15.75" customHeight="1" x14ac:dyDescent="0.2">
      <c r="C944" s="265"/>
    </row>
    <row r="945" spans="3:3" ht="15.75" customHeight="1" x14ac:dyDescent="0.2">
      <c r="C945" s="265"/>
    </row>
    <row r="946" spans="3:3" ht="15.75" customHeight="1" x14ac:dyDescent="0.2">
      <c r="C946" s="265"/>
    </row>
    <row r="947" spans="3:3" ht="15.75" customHeight="1" x14ac:dyDescent="0.2">
      <c r="C947" s="265"/>
    </row>
    <row r="948" spans="3:3" ht="15.75" customHeight="1" x14ac:dyDescent="0.2">
      <c r="C948" s="265"/>
    </row>
    <row r="949" spans="3:3" ht="15.75" customHeight="1" x14ac:dyDescent="0.2">
      <c r="C949" s="265"/>
    </row>
    <row r="950" spans="3:3" ht="15.75" customHeight="1" x14ac:dyDescent="0.2">
      <c r="C950" s="265"/>
    </row>
    <row r="951" spans="3:3" ht="15.75" customHeight="1" x14ac:dyDescent="0.2">
      <c r="C951" s="265"/>
    </row>
    <row r="952" spans="3:3" ht="15.75" customHeight="1" x14ac:dyDescent="0.2">
      <c r="C952" s="265"/>
    </row>
    <row r="953" spans="3:3" ht="15.75" customHeight="1" x14ac:dyDescent="0.2">
      <c r="C953" s="265"/>
    </row>
    <row r="954" spans="3:3" ht="15.75" customHeight="1" x14ac:dyDescent="0.2">
      <c r="C954" s="265"/>
    </row>
    <row r="955" spans="3:3" ht="15.75" customHeight="1" x14ac:dyDescent="0.2">
      <c r="C955" s="265"/>
    </row>
    <row r="956" spans="3:3" ht="15.75" customHeight="1" x14ac:dyDescent="0.2">
      <c r="C956" s="265"/>
    </row>
    <row r="957" spans="3:3" ht="15.75" customHeight="1" x14ac:dyDescent="0.2">
      <c r="C957" s="265"/>
    </row>
    <row r="958" spans="3:3" ht="15.75" customHeight="1" x14ac:dyDescent="0.2">
      <c r="C958" s="265"/>
    </row>
    <row r="959" spans="3:3" ht="15.75" customHeight="1" x14ac:dyDescent="0.2">
      <c r="C959" s="265"/>
    </row>
    <row r="960" spans="3:3" ht="15.75" customHeight="1" x14ac:dyDescent="0.2">
      <c r="C960" s="265"/>
    </row>
    <row r="961" spans="3:3" ht="15.75" customHeight="1" x14ac:dyDescent="0.2">
      <c r="C961" s="265"/>
    </row>
    <row r="962" spans="3:3" ht="15.75" customHeight="1" x14ac:dyDescent="0.2">
      <c r="C962" s="265"/>
    </row>
    <row r="963" spans="3:3" ht="15.75" customHeight="1" x14ac:dyDescent="0.2">
      <c r="C963" s="265"/>
    </row>
    <row r="964" spans="3:3" ht="15.75" customHeight="1" x14ac:dyDescent="0.2">
      <c r="C964" s="265"/>
    </row>
    <row r="965" spans="3:3" ht="15.75" customHeight="1" x14ac:dyDescent="0.2">
      <c r="C965" s="265"/>
    </row>
    <row r="966" spans="3:3" ht="15.75" customHeight="1" x14ac:dyDescent="0.2">
      <c r="C966" s="265"/>
    </row>
    <row r="967" spans="3:3" ht="15.75" customHeight="1" x14ac:dyDescent="0.2">
      <c r="C967" s="265"/>
    </row>
    <row r="968" spans="3:3" ht="15.75" customHeight="1" x14ac:dyDescent="0.2">
      <c r="C968" s="265"/>
    </row>
    <row r="969" spans="3:3" ht="15.75" customHeight="1" x14ac:dyDescent="0.2">
      <c r="C969" s="265"/>
    </row>
    <row r="970" spans="3:3" ht="15.75" customHeight="1" x14ac:dyDescent="0.2">
      <c r="C970" s="265"/>
    </row>
    <row r="971" spans="3:3" ht="15.75" customHeight="1" x14ac:dyDescent="0.2">
      <c r="C971" s="265"/>
    </row>
    <row r="972" spans="3:3" ht="15.75" customHeight="1" x14ac:dyDescent="0.2">
      <c r="C972" s="265"/>
    </row>
    <row r="973" spans="3:3" ht="15.75" customHeight="1" x14ac:dyDescent="0.2">
      <c r="C973" s="265"/>
    </row>
    <row r="974" spans="3:3" ht="15.75" customHeight="1" x14ac:dyDescent="0.2">
      <c r="C974" s="265"/>
    </row>
    <row r="975" spans="3:3" ht="15.75" customHeight="1" x14ac:dyDescent="0.2">
      <c r="C975" s="265"/>
    </row>
    <row r="976" spans="3:3" ht="15.75" customHeight="1" x14ac:dyDescent="0.2">
      <c r="C976" s="265"/>
    </row>
    <row r="977" spans="3:3" ht="15.75" customHeight="1" x14ac:dyDescent="0.2">
      <c r="C977" s="265"/>
    </row>
  </sheetData>
  <sheetProtection algorithmName="SHA-512" hashValue="f3H0Q4JjlHFI6EruCiS88jgOfofu7RaovSRqyM0joe6HUSRvtSfEE13Ze+pnsr+eB+4LBTgEEr5fRuN7oRf9Wg==" saltValue="6rd2ra1GjtnVXovBDn83Xw==" spinCount="100000" sheet="1" objects="1" scenarios="1" selectLockedCells="1"/>
  <mergeCells count="6">
    <mergeCell ref="A1:B1"/>
    <mergeCell ref="C1:F1"/>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pane ySplit="1" topLeftCell="A2" activePane="bottomLeft" state="frozen"/>
      <selection pane="bottomLeft" activeCell="D7" sqref="D7"/>
    </sheetView>
  </sheetViews>
  <sheetFormatPr defaultColWidth="14.42578125" defaultRowHeight="15" customHeight="1" x14ac:dyDescent="0.2"/>
  <cols>
    <col min="1" max="1" width="12.7109375" style="234" customWidth="1"/>
    <col min="2" max="2" width="60.7109375" style="260" customWidth="1"/>
    <col min="3" max="3" width="12.7109375" style="234" customWidth="1"/>
    <col min="4" max="5" width="14.7109375" style="86" customWidth="1"/>
    <col min="6" max="6" width="8.7109375" style="77" customWidth="1"/>
    <col min="7" max="25" width="8" style="77" customWidth="1"/>
    <col min="26" max="28" width="14.42578125" style="77" customWidth="1"/>
    <col min="29" max="16384" width="14.42578125" style="77"/>
  </cols>
  <sheetData>
    <row r="1" spans="1:25" s="59" customFormat="1" ht="15" customHeight="1" x14ac:dyDescent="0.2">
      <c r="A1" s="369" t="s">
        <v>56</v>
      </c>
      <c r="B1" s="378"/>
      <c r="C1" s="364" t="s">
        <v>2543</v>
      </c>
      <c r="D1" s="365"/>
      <c r="E1" s="365"/>
      <c r="F1" s="366"/>
      <c r="G1" s="58"/>
      <c r="H1" s="58"/>
      <c r="I1" s="58"/>
      <c r="J1" s="58"/>
      <c r="K1" s="58"/>
      <c r="L1" s="58"/>
      <c r="M1" s="58"/>
      <c r="N1" s="58"/>
      <c r="O1" s="58"/>
      <c r="P1" s="58"/>
      <c r="Q1" s="58"/>
      <c r="R1" s="58"/>
      <c r="S1" s="58"/>
      <c r="T1" s="58"/>
      <c r="U1" s="58"/>
      <c r="V1" s="58"/>
      <c r="W1" s="58"/>
      <c r="X1" s="58"/>
      <c r="Y1" s="58"/>
    </row>
    <row r="2" spans="1:25" ht="50.1" customHeight="1" x14ac:dyDescent="0.25">
      <c r="A2" s="379" t="s">
        <v>2544</v>
      </c>
      <c r="B2" s="380"/>
      <c r="C2" s="380"/>
      <c r="D2" s="380"/>
      <c r="E2" s="380"/>
      <c r="F2" s="380"/>
      <c r="G2" s="60"/>
      <c r="H2" s="60"/>
      <c r="I2" s="60"/>
      <c r="J2" s="60"/>
      <c r="K2" s="60"/>
      <c r="L2" s="60"/>
      <c r="M2" s="60"/>
      <c r="N2" s="60"/>
      <c r="O2" s="60"/>
      <c r="P2" s="60"/>
      <c r="Q2" s="60"/>
      <c r="R2" s="60"/>
      <c r="S2" s="60"/>
      <c r="T2" s="60"/>
      <c r="U2" s="60"/>
      <c r="V2" s="60"/>
      <c r="W2" s="60"/>
      <c r="X2" s="60"/>
      <c r="Y2" s="60"/>
    </row>
    <row r="3" spans="1:25" s="269" customFormat="1" ht="48" x14ac:dyDescent="0.2">
      <c r="A3" s="207" t="s">
        <v>2545</v>
      </c>
      <c r="B3" s="208" t="s">
        <v>49</v>
      </c>
      <c r="C3" s="202" t="s">
        <v>50</v>
      </c>
      <c r="D3" s="208" t="s">
        <v>60</v>
      </c>
      <c r="E3" s="208" t="s">
        <v>61</v>
      </c>
      <c r="F3" s="82" t="s">
        <v>62</v>
      </c>
      <c r="G3" s="288"/>
      <c r="H3" s="288"/>
      <c r="I3" s="288"/>
      <c r="J3" s="288"/>
      <c r="K3" s="288"/>
      <c r="L3" s="288"/>
      <c r="M3" s="288"/>
      <c r="N3" s="288"/>
      <c r="O3" s="288"/>
      <c r="P3" s="288"/>
      <c r="Q3" s="288"/>
      <c r="R3" s="288"/>
      <c r="S3" s="288"/>
      <c r="T3" s="288"/>
      <c r="U3" s="288"/>
      <c r="V3" s="288"/>
      <c r="W3" s="288"/>
      <c r="X3" s="288"/>
      <c r="Y3" s="288"/>
    </row>
    <row r="4" spans="1:25" s="271" customFormat="1" ht="12" customHeight="1" x14ac:dyDescent="0.2">
      <c r="A4" s="191">
        <v>1</v>
      </c>
      <c r="B4" s="235">
        <v>2</v>
      </c>
      <c r="C4" s="192" t="s">
        <v>63</v>
      </c>
      <c r="D4" s="192">
        <v>4</v>
      </c>
      <c r="E4" s="193">
        <v>5</v>
      </c>
      <c r="F4" s="194">
        <v>6</v>
      </c>
      <c r="G4" s="270"/>
      <c r="H4" s="270"/>
      <c r="I4" s="270"/>
      <c r="J4" s="270"/>
      <c r="K4" s="270"/>
      <c r="L4" s="270"/>
      <c r="M4" s="270"/>
      <c r="N4" s="270"/>
      <c r="O4" s="270"/>
      <c r="P4" s="270"/>
      <c r="Q4" s="270"/>
      <c r="R4" s="270"/>
      <c r="S4" s="270"/>
      <c r="T4" s="270"/>
      <c r="U4" s="270"/>
      <c r="V4" s="270"/>
      <c r="W4" s="270"/>
      <c r="X4" s="270"/>
      <c r="Y4" s="270"/>
    </row>
    <row r="5" spans="1:25" ht="12.75" customHeight="1" x14ac:dyDescent="0.2">
      <c r="A5" s="93" t="s">
        <v>1982</v>
      </c>
      <c r="B5" s="236" t="s">
        <v>2546</v>
      </c>
      <c r="C5" s="226" t="s">
        <v>1982</v>
      </c>
      <c r="D5" s="99">
        <f t="shared" ref="D5:E5" si="0">D6+D10+D13+SUM(D17:D21)</f>
        <v>0</v>
      </c>
      <c r="E5" s="99">
        <f t="shared" si="0"/>
        <v>0</v>
      </c>
      <c r="F5" s="100" t="str">
        <f t="shared" ref="F5:F141" si="1">IF(D5&gt;0,IF(E5/D5&gt;=100,"&gt;&gt;100",E5/D5*100),"-")</f>
        <v>-</v>
      </c>
      <c r="G5" s="60"/>
      <c r="H5" s="60"/>
      <c r="I5" s="60"/>
      <c r="J5" s="60"/>
      <c r="K5" s="60"/>
      <c r="L5" s="60"/>
      <c r="M5" s="60"/>
      <c r="N5" s="60"/>
      <c r="O5" s="60"/>
      <c r="P5" s="60"/>
      <c r="Q5" s="60"/>
      <c r="R5" s="60"/>
      <c r="S5" s="60"/>
      <c r="T5" s="60"/>
      <c r="U5" s="60"/>
      <c r="V5" s="60"/>
      <c r="W5" s="60"/>
      <c r="X5" s="60"/>
      <c r="Y5" s="60"/>
    </row>
    <row r="6" spans="1:25" ht="24" x14ac:dyDescent="0.2">
      <c r="A6" s="94" t="s">
        <v>1984</v>
      </c>
      <c r="B6" s="237" t="s">
        <v>2547</v>
      </c>
      <c r="C6" s="227" t="s">
        <v>1984</v>
      </c>
      <c r="D6" s="101">
        <f t="shared" ref="D6:E6" si="2">SUM(D7:D9)</f>
        <v>0</v>
      </c>
      <c r="E6" s="101">
        <f t="shared" si="2"/>
        <v>0</v>
      </c>
      <c r="F6" s="76" t="str">
        <f t="shared" si="1"/>
        <v>-</v>
      </c>
      <c r="G6" s="60"/>
      <c r="H6" s="60"/>
      <c r="I6" s="60"/>
      <c r="J6" s="60"/>
      <c r="K6" s="60"/>
      <c r="L6" s="60"/>
      <c r="M6" s="60"/>
      <c r="N6" s="60"/>
      <c r="O6" s="60"/>
      <c r="P6" s="60"/>
      <c r="Q6" s="60"/>
      <c r="R6" s="60"/>
      <c r="S6" s="60"/>
      <c r="T6" s="60"/>
      <c r="U6" s="60"/>
      <c r="V6" s="60"/>
      <c r="W6" s="60"/>
      <c r="X6" s="60"/>
      <c r="Y6" s="60"/>
    </row>
    <row r="7" spans="1:25" ht="12.75" customHeight="1" x14ac:dyDescent="0.2">
      <c r="A7" s="94" t="s">
        <v>2548</v>
      </c>
      <c r="B7" s="95" t="s">
        <v>2549</v>
      </c>
      <c r="C7" s="227" t="s">
        <v>2548</v>
      </c>
      <c r="D7" s="299"/>
      <c r="E7" s="299"/>
      <c r="F7" s="76" t="str">
        <f t="shared" si="1"/>
        <v>-</v>
      </c>
      <c r="G7" s="60"/>
      <c r="H7" s="60"/>
      <c r="I7" s="60"/>
      <c r="J7" s="60"/>
      <c r="K7" s="60"/>
      <c r="L7" s="60"/>
      <c r="M7" s="60"/>
      <c r="N7" s="60"/>
      <c r="O7" s="60"/>
      <c r="P7" s="60"/>
      <c r="Q7" s="60"/>
      <c r="R7" s="60"/>
      <c r="S7" s="60"/>
      <c r="T7" s="60"/>
      <c r="U7" s="60"/>
      <c r="V7" s="60"/>
      <c r="W7" s="60"/>
      <c r="X7" s="60"/>
      <c r="Y7" s="60"/>
    </row>
    <row r="8" spans="1:25" ht="12.75" customHeight="1" x14ac:dyDescent="0.2">
      <c r="A8" s="94" t="s">
        <v>2550</v>
      </c>
      <c r="B8" s="95" t="s">
        <v>2551</v>
      </c>
      <c r="C8" s="227" t="s">
        <v>2550</v>
      </c>
      <c r="D8" s="299"/>
      <c r="E8" s="299"/>
      <c r="F8" s="76" t="str">
        <f t="shared" si="1"/>
        <v>-</v>
      </c>
      <c r="G8" s="60"/>
      <c r="H8" s="60"/>
      <c r="I8" s="60"/>
      <c r="J8" s="60"/>
      <c r="K8" s="60"/>
      <c r="L8" s="60"/>
      <c r="M8" s="60"/>
      <c r="N8" s="60"/>
      <c r="O8" s="60"/>
      <c r="P8" s="60"/>
      <c r="Q8" s="60"/>
      <c r="R8" s="60"/>
      <c r="S8" s="60"/>
      <c r="T8" s="60"/>
      <c r="U8" s="60"/>
      <c r="V8" s="60"/>
      <c r="W8" s="60"/>
      <c r="X8" s="60"/>
      <c r="Y8" s="60"/>
    </row>
    <row r="9" spans="1:25" ht="12.75" customHeight="1" x14ac:dyDescent="0.2">
      <c r="A9" s="94" t="s">
        <v>2552</v>
      </c>
      <c r="B9" s="95" t="s">
        <v>2553</v>
      </c>
      <c r="C9" s="227" t="s">
        <v>2552</v>
      </c>
      <c r="D9" s="299"/>
      <c r="E9" s="299"/>
      <c r="F9" s="76" t="str">
        <f t="shared" si="1"/>
        <v>-</v>
      </c>
      <c r="G9" s="60"/>
      <c r="H9" s="60"/>
      <c r="I9" s="60"/>
      <c r="J9" s="60"/>
      <c r="K9" s="60"/>
      <c r="L9" s="60"/>
      <c r="M9" s="60"/>
      <c r="N9" s="60"/>
      <c r="O9" s="60"/>
      <c r="P9" s="60"/>
      <c r="Q9" s="60"/>
      <c r="R9" s="60"/>
      <c r="S9" s="60"/>
      <c r="T9" s="60"/>
      <c r="U9" s="60"/>
      <c r="V9" s="60"/>
      <c r="W9" s="60"/>
      <c r="X9" s="60"/>
      <c r="Y9" s="60"/>
    </row>
    <row r="10" spans="1:25" ht="12.75" customHeight="1" x14ac:dyDescent="0.2">
      <c r="A10" s="94" t="s">
        <v>1986</v>
      </c>
      <c r="B10" s="95" t="s">
        <v>2554</v>
      </c>
      <c r="C10" s="227" t="s">
        <v>1986</v>
      </c>
      <c r="D10" s="101">
        <f t="shared" ref="D10:E10" si="3">SUM(D11:D12)</f>
        <v>0</v>
      </c>
      <c r="E10" s="101">
        <f t="shared" si="3"/>
        <v>0</v>
      </c>
      <c r="F10" s="76" t="str">
        <f t="shared" si="1"/>
        <v>-</v>
      </c>
      <c r="G10" s="60"/>
      <c r="H10" s="60"/>
      <c r="I10" s="60"/>
      <c r="J10" s="60"/>
      <c r="K10" s="60"/>
      <c r="L10" s="60"/>
      <c r="M10" s="60"/>
      <c r="N10" s="60"/>
      <c r="O10" s="60"/>
      <c r="P10" s="60"/>
      <c r="Q10" s="60"/>
      <c r="R10" s="60"/>
      <c r="S10" s="60"/>
      <c r="T10" s="60"/>
      <c r="U10" s="60"/>
      <c r="V10" s="60"/>
      <c r="W10" s="60"/>
      <c r="X10" s="60"/>
      <c r="Y10" s="60"/>
    </row>
    <row r="11" spans="1:25" ht="12.75" customHeight="1" x14ac:dyDescent="0.2">
      <c r="A11" s="94" t="s">
        <v>2555</v>
      </c>
      <c r="B11" s="95" t="s">
        <v>2556</v>
      </c>
      <c r="C11" s="227" t="s">
        <v>2555</v>
      </c>
      <c r="D11" s="299"/>
      <c r="E11" s="299"/>
      <c r="F11" s="76" t="str">
        <f t="shared" si="1"/>
        <v>-</v>
      </c>
      <c r="G11" s="60"/>
      <c r="H11" s="60"/>
      <c r="I11" s="60"/>
      <c r="J11" s="60"/>
      <c r="K11" s="60"/>
      <c r="L11" s="60"/>
      <c r="M11" s="60"/>
      <c r="N11" s="60"/>
      <c r="O11" s="60"/>
      <c r="P11" s="60"/>
      <c r="Q11" s="60"/>
      <c r="R11" s="60"/>
      <c r="S11" s="60"/>
      <c r="T11" s="60"/>
      <c r="U11" s="60"/>
      <c r="V11" s="60"/>
      <c r="W11" s="60"/>
      <c r="X11" s="60"/>
      <c r="Y11" s="60"/>
    </row>
    <row r="12" spans="1:25" ht="12.75" customHeight="1" x14ac:dyDescent="0.2">
      <c r="A12" s="94" t="s">
        <v>2557</v>
      </c>
      <c r="B12" s="95" t="s">
        <v>2558</v>
      </c>
      <c r="C12" s="227" t="s">
        <v>2557</v>
      </c>
      <c r="D12" s="299"/>
      <c r="E12" s="299"/>
      <c r="F12" s="76" t="str">
        <f t="shared" si="1"/>
        <v>-</v>
      </c>
      <c r="G12" s="60"/>
      <c r="H12" s="60"/>
      <c r="I12" s="60"/>
      <c r="J12" s="60"/>
      <c r="K12" s="60"/>
      <c r="L12" s="60"/>
      <c r="M12" s="60"/>
      <c r="N12" s="60"/>
      <c r="O12" s="60"/>
      <c r="P12" s="60"/>
      <c r="Q12" s="60"/>
      <c r="R12" s="60"/>
      <c r="S12" s="60"/>
      <c r="T12" s="60"/>
      <c r="U12" s="60"/>
      <c r="V12" s="60"/>
      <c r="W12" s="60"/>
      <c r="X12" s="60"/>
      <c r="Y12" s="60"/>
    </row>
    <row r="13" spans="1:25" ht="12.75" customHeight="1" x14ac:dyDescent="0.2">
      <c r="A13" s="94" t="s">
        <v>2559</v>
      </c>
      <c r="B13" s="95" t="s">
        <v>2560</v>
      </c>
      <c r="C13" s="227" t="s">
        <v>2559</v>
      </c>
      <c r="D13" s="101">
        <f t="shared" ref="D13:E13" si="4">SUM(D14:D16)</f>
        <v>0</v>
      </c>
      <c r="E13" s="101">
        <f t="shared" si="4"/>
        <v>0</v>
      </c>
      <c r="F13" s="76" t="str">
        <f t="shared" si="1"/>
        <v>-</v>
      </c>
      <c r="G13" s="60"/>
      <c r="H13" s="60"/>
      <c r="I13" s="60"/>
      <c r="J13" s="60"/>
      <c r="K13" s="60"/>
      <c r="L13" s="60"/>
      <c r="M13" s="60"/>
      <c r="N13" s="60"/>
      <c r="O13" s="60"/>
      <c r="P13" s="60"/>
      <c r="Q13" s="60"/>
      <c r="R13" s="60"/>
      <c r="S13" s="60"/>
      <c r="T13" s="60"/>
      <c r="U13" s="60"/>
      <c r="V13" s="60"/>
      <c r="W13" s="60"/>
      <c r="X13" s="60"/>
      <c r="Y13" s="60"/>
    </row>
    <row r="14" spans="1:25" ht="12.75" customHeight="1" x14ac:dyDescent="0.2">
      <c r="A14" s="94" t="s">
        <v>2561</v>
      </c>
      <c r="B14" s="95" t="s">
        <v>2562</v>
      </c>
      <c r="C14" s="227" t="s">
        <v>2561</v>
      </c>
      <c r="D14" s="299"/>
      <c r="E14" s="299"/>
      <c r="F14" s="76" t="str">
        <f t="shared" si="1"/>
        <v>-</v>
      </c>
      <c r="G14" s="60"/>
      <c r="H14" s="60"/>
      <c r="I14" s="60"/>
      <c r="J14" s="60"/>
      <c r="K14" s="60"/>
      <c r="L14" s="60"/>
      <c r="M14" s="60"/>
      <c r="N14" s="60"/>
      <c r="O14" s="60"/>
      <c r="P14" s="60"/>
      <c r="Q14" s="60"/>
      <c r="R14" s="60"/>
      <c r="S14" s="60"/>
      <c r="T14" s="60"/>
      <c r="U14" s="60"/>
      <c r="V14" s="60"/>
      <c r="W14" s="60"/>
      <c r="X14" s="60"/>
      <c r="Y14" s="60"/>
    </row>
    <row r="15" spans="1:25" ht="12.75" customHeight="1" x14ac:dyDescent="0.2">
      <c r="A15" s="94" t="s">
        <v>2563</v>
      </c>
      <c r="B15" s="95" t="s">
        <v>2564</v>
      </c>
      <c r="C15" s="227" t="s">
        <v>2563</v>
      </c>
      <c r="D15" s="299"/>
      <c r="E15" s="299"/>
      <c r="F15" s="76" t="str">
        <f t="shared" si="1"/>
        <v>-</v>
      </c>
      <c r="G15" s="60"/>
      <c r="H15" s="60"/>
      <c r="I15" s="60"/>
      <c r="J15" s="60"/>
      <c r="K15" s="60"/>
      <c r="L15" s="60"/>
      <c r="M15" s="60"/>
      <c r="N15" s="60"/>
      <c r="O15" s="60"/>
      <c r="P15" s="60"/>
      <c r="Q15" s="60"/>
      <c r="R15" s="60"/>
      <c r="S15" s="60"/>
      <c r="T15" s="60"/>
      <c r="U15" s="60"/>
      <c r="V15" s="60"/>
      <c r="W15" s="60"/>
      <c r="X15" s="60"/>
      <c r="Y15" s="60"/>
    </row>
    <row r="16" spans="1:25" ht="12.75" customHeight="1" x14ac:dyDescent="0.2">
      <c r="A16" s="94" t="s">
        <v>2565</v>
      </c>
      <c r="B16" s="95" t="s">
        <v>2566</v>
      </c>
      <c r="C16" s="227" t="s">
        <v>2565</v>
      </c>
      <c r="D16" s="299"/>
      <c r="E16" s="299"/>
      <c r="F16" s="76" t="str">
        <f t="shared" si="1"/>
        <v>-</v>
      </c>
      <c r="G16" s="60"/>
      <c r="H16" s="60"/>
      <c r="I16" s="60"/>
      <c r="J16" s="60"/>
      <c r="K16" s="60"/>
      <c r="L16" s="60"/>
      <c r="M16" s="60"/>
      <c r="N16" s="60"/>
      <c r="O16" s="60"/>
      <c r="P16" s="60"/>
      <c r="Q16" s="60"/>
      <c r="R16" s="60"/>
      <c r="S16" s="60"/>
      <c r="T16" s="60"/>
      <c r="U16" s="60"/>
      <c r="V16" s="60"/>
      <c r="W16" s="60"/>
      <c r="X16" s="60"/>
      <c r="Y16" s="60"/>
    </row>
    <row r="17" spans="1:25" ht="12.75" customHeight="1" x14ac:dyDescent="0.2">
      <c r="A17" s="94" t="s">
        <v>2567</v>
      </c>
      <c r="B17" s="95" t="s">
        <v>2568</v>
      </c>
      <c r="C17" s="227" t="s">
        <v>2567</v>
      </c>
      <c r="D17" s="299"/>
      <c r="E17" s="299"/>
      <c r="F17" s="76" t="str">
        <f t="shared" si="1"/>
        <v>-</v>
      </c>
      <c r="G17" s="60"/>
      <c r="H17" s="60"/>
      <c r="I17" s="60"/>
      <c r="J17" s="60"/>
      <c r="K17" s="60"/>
      <c r="L17" s="60"/>
      <c r="M17" s="60"/>
      <c r="N17" s="60"/>
      <c r="O17" s="60"/>
      <c r="P17" s="60"/>
      <c r="Q17" s="60"/>
      <c r="R17" s="60"/>
      <c r="S17" s="60"/>
      <c r="T17" s="60"/>
      <c r="U17" s="60"/>
      <c r="V17" s="60"/>
      <c r="W17" s="60"/>
      <c r="X17" s="60"/>
      <c r="Y17" s="60"/>
    </row>
    <row r="18" spans="1:25" ht="12.75" customHeight="1" x14ac:dyDescent="0.2">
      <c r="A18" s="94" t="s">
        <v>2569</v>
      </c>
      <c r="B18" s="95" t="s">
        <v>2570</v>
      </c>
      <c r="C18" s="227" t="s">
        <v>2569</v>
      </c>
      <c r="D18" s="299"/>
      <c r="E18" s="299"/>
      <c r="F18" s="76" t="str">
        <f t="shared" si="1"/>
        <v>-</v>
      </c>
      <c r="G18" s="60"/>
      <c r="H18" s="60"/>
      <c r="I18" s="60"/>
      <c r="J18" s="60"/>
      <c r="K18" s="60"/>
      <c r="L18" s="60"/>
      <c r="M18" s="60"/>
      <c r="N18" s="60"/>
      <c r="O18" s="60"/>
      <c r="P18" s="60"/>
      <c r="Q18" s="60"/>
      <c r="R18" s="60"/>
      <c r="S18" s="60"/>
      <c r="T18" s="60"/>
      <c r="U18" s="60"/>
      <c r="V18" s="60"/>
      <c r="W18" s="60"/>
      <c r="X18" s="60"/>
      <c r="Y18" s="60"/>
    </row>
    <row r="19" spans="1:25" ht="12.75" customHeight="1" x14ac:dyDescent="0.2">
      <c r="A19" s="94" t="s">
        <v>2571</v>
      </c>
      <c r="B19" s="95" t="s">
        <v>2572</v>
      </c>
      <c r="C19" s="227" t="s">
        <v>2571</v>
      </c>
      <c r="D19" s="299"/>
      <c r="E19" s="299"/>
      <c r="F19" s="76" t="str">
        <f t="shared" si="1"/>
        <v>-</v>
      </c>
      <c r="G19" s="60"/>
      <c r="H19" s="60"/>
      <c r="I19" s="60"/>
      <c r="J19" s="60"/>
      <c r="K19" s="60"/>
      <c r="L19" s="60"/>
      <c r="M19" s="60"/>
      <c r="N19" s="60"/>
      <c r="O19" s="60"/>
      <c r="P19" s="60"/>
      <c r="Q19" s="60"/>
      <c r="R19" s="60"/>
      <c r="S19" s="60"/>
      <c r="T19" s="60"/>
      <c r="U19" s="60"/>
      <c r="V19" s="60"/>
      <c r="W19" s="60"/>
      <c r="X19" s="60"/>
      <c r="Y19" s="60"/>
    </row>
    <row r="20" spans="1:25" ht="12.75" customHeight="1" x14ac:dyDescent="0.2">
      <c r="A20" s="94" t="s">
        <v>2573</v>
      </c>
      <c r="B20" s="95" t="s">
        <v>2574</v>
      </c>
      <c r="C20" s="227" t="s">
        <v>2573</v>
      </c>
      <c r="D20" s="299"/>
      <c r="E20" s="299"/>
      <c r="F20" s="76" t="str">
        <f t="shared" si="1"/>
        <v>-</v>
      </c>
      <c r="G20" s="60"/>
      <c r="H20" s="60"/>
      <c r="I20" s="60"/>
      <c r="J20" s="60"/>
      <c r="K20" s="60"/>
      <c r="L20" s="60"/>
      <c r="M20" s="60"/>
      <c r="N20" s="60"/>
      <c r="O20" s="60"/>
      <c r="P20" s="60"/>
      <c r="Q20" s="60"/>
      <c r="R20" s="60"/>
      <c r="S20" s="60"/>
      <c r="T20" s="60"/>
      <c r="U20" s="60"/>
      <c r="V20" s="60"/>
      <c r="W20" s="60"/>
      <c r="X20" s="60"/>
      <c r="Y20" s="60"/>
    </row>
    <row r="21" spans="1:25" ht="12.75" customHeight="1" x14ac:dyDescent="0.2">
      <c r="A21" s="94" t="s">
        <v>2575</v>
      </c>
      <c r="B21" s="95" t="s">
        <v>2576</v>
      </c>
      <c r="C21" s="227" t="s">
        <v>2575</v>
      </c>
      <c r="D21" s="299"/>
      <c r="E21" s="299"/>
      <c r="F21" s="76" t="str">
        <f t="shared" si="1"/>
        <v>-</v>
      </c>
      <c r="G21" s="60"/>
      <c r="H21" s="60"/>
      <c r="I21" s="60"/>
      <c r="J21" s="60"/>
      <c r="K21" s="60"/>
      <c r="L21" s="60"/>
      <c r="M21" s="60"/>
      <c r="N21" s="60"/>
      <c r="O21" s="60"/>
      <c r="P21" s="60"/>
      <c r="Q21" s="60"/>
      <c r="R21" s="60"/>
      <c r="S21" s="60"/>
      <c r="T21" s="60"/>
      <c r="U21" s="60"/>
      <c r="V21" s="60"/>
      <c r="W21" s="60"/>
      <c r="X21" s="60"/>
      <c r="Y21" s="60"/>
    </row>
    <row r="22" spans="1:25" ht="12.75" customHeight="1" x14ac:dyDescent="0.2">
      <c r="A22" s="94" t="s">
        <v>1990</v>
      </c>
      <c r="B22" s="95" t="s">
        <v>2577</v>
      </c>
      <c r="C22" s="227" t="s">
        <v>1990</v>
      </c>
      <c r="D22" s="101">
        <f t="shared" ref="D22:E22" si="5">SUM(D23:D27)</f>
        <v>0</v>
      </c>
      <c r="E22" s="101">
        <f t="shared" si="5"/>
        <v>0</v>
      </c>
      <c r="F22" s="76" t="str">
        <f t="shared" si="1"/>
        <v>-</v>
      </c>
      <c r="G22" s="60"/>
      <c r="H22" s="60"/>
      <c r="I22" s="60"/>
      <c r="J22" s="60"/>
      <c r="K22" s="60"/>
      <c r="L22" s="60"/>
      <c r="M22" s="60"/>
      <c r="N22" s="60"/>
      <c r="O22" s="60"/>
      <c r="P22" s="60"/>
      <c r="Q22" s="60"/>
      <c r="R22" s="60"/>
      <c r="S22" s="60"/>
      <c r="T22" s="60"/>
      <c r="U22" s="60"/>
      <c r="V22" s="60"/>
      <c r="W22" s="60"/>
      <c r="X22" s="60"/>
      <c r="Y22" s="60"/>
    </row>
    <row r="23" spans="1:25" ht="12.75" customHeight="1" x14ac:dyDescent="0.2">
      <c r="A23" s="94" t="s">
        <v>2578</v>
      </c>
      <c r="B23" s="95" t="s">
        <v>2579</v>
      </c>
      <c r="C23" s="227" t="s">
        <v>2578</v>
      </c>
      <c r="D23" s="299"/>
      <c r="E23" s="299"/>
      <c r="F23" s="76" t="str">
        <f t="shared" si="1"/>
        <v>-</v>
      </c>
      <c r="G23" s="60"/>
      <c r="H23" s="60"/>
      <c r="I23" s="60"/>
      <c r="J23" s="60"/>
      <c r="K23" s="60"/>
      <c r="L23" s="60"/>
      <c r="M23" s="60"/>
      <c r="N23" s="60"/>
      <c r="O23" s="60"/>
      <c r="P23" s="60"/>
      <c r="Q23" s="60"/>
      <c r="R23" s="60"/>
      <c r="S23" s="60"/>
      <c r="T23" s="60"/>
      <c r="U23" s="60"/>
      <c r="V23" s="60"/>
      <c r="W23" s="60"/>
      <c r="X23" s="60"/>
      <c r="Y23" s="60"/>
    </row>
    <row r="24" spans="1:25" ht="12.75" customHeight="1" x14ac:dyDescent="0.2">
      <c r="A24" s="94" t="s">
        <v>2580</v>
      </c>
      <c r="B24" s="95" t="s">
        <v>2581</v>
      </c>
      <c r="C24" s="227" t="s">
        <v>2580</v>
      </c>
      <c r="D24" s="299"/>
      <c r="E24" s="299"/>
      <c r="F24" s="76" t="str">
        <f t="shared" si="1"/>
        <v>-</v>
      </c>
      <c r="G24" s="60"/>
      <c r="H24" s="60"/>
      <c r="I24" s="60"/>
      <c r="J24" s="60"/>
      <c r="K24" s="60"/>
      <c r="L24" s="60"/>
      <c r="M24" s="60"/>
      <c r="N24" s="60"/>
      <c r="O24" s="60"/>
      <c r="P24" s="60"/>
      <c r="Q24" s="60"/>
      <c r="R24" s="60"/>
      <c r="S24" s="60"/>
      <c r="T24" s="60"/>
      <c r="U24" s="60"/>
      <c r="V24" s="60"/>
      <c r="W24" s="60"/>
      <c r="X24" s="60"/>
      <c r="Y24" s="60"/>
    </row>
    <row r="25" spans="1:25" ht="12.75" customHeight="1" x14ac:dyDescent="0.2">
      <c r="A25" s="94" t="s">
        <v>2582</v>
      </c>
      <c r="B25" s="95" t="s">
        <v>2583</v>
      </c>
      <c r="C25" s="227" t="s">
        <v>2582</v>
      </c>
      <c r="D25" s="299"/>
      <c r="E25" s="299"/>
      <c r="F25" s="76" t="str">
        <f t="shared" si="1"/>
        <v>-</v>
      </c>
      <c r="G25" s="60"/>
      <c r="H25" s="60"/>
      <c r="I25" s="60"/>
      <c r="J25" s="60"/>
      <c r="K25" s="60"/>
      <c r="L25" s="60"/>
      <c r="M25" s="60"/>
      <c r="N25" s="60"/>
      <c r="O25" s="60"/>
      <c r="P25" s="60"/>
      <c r="Q25" s="60"/>
      <c r="R25" s="60"/>
      <c r="S25" s="60"/>
      <c r="T25" s="60"/>
      <c r="U25" s="60"/>
      <c r="V25" s="60"/>
      <c r="W25" s="60"/>
      <c r="X25" s="60"/>
      <c r="Y25" s="60"/>
    </row>
    <row r="26" spans="1:25" ht="12.75" customHeight="1" x14ac:dyDescent="0.2">
      <c r="A26" s="94" t="s">
        <v>2584</v>
      </c>
      <c r="B26" s="95" t="s">
        <v>2585</v>
      </c>
      <c r="C26" s="227" t="s">
        <v>2584</v>
      </c>
      <c r="D26" s="299"/>
      <c r="E26" s="299"/>
      <c r="F26" s="76" t="str">
        <f t="shared" si="1"/>
        <v>-</v>
      </c>
      <c r="G26" s="60"/>
      <c r="H26" s="60"/>
      <c r="I26" s="60"/>
      <c r="J26" s="60"/>
      <c r="K26" s="60"/>
      <c r="L26" s="60"/>
      <c r="M26" s="60"/>
      <c r="N26" s="60"/>
      <c r="O26" s="60"/>
      <c r="P26" s="60"/>
      <c r="Q26" s="60"/>
      <c r="R26" s="60"/>
      <c r="S26" s="60"/>
      <c r="T26" s="60"/>
      <c r="U26" s="60"/>
      <c r="V26" s="60"/>
      <c r="W26" s="60"/>
      <c r="X26" s="60"/>
      <c r="Y26" s="60"/>
    </row>
    <row r="27" spans="1:25" ht="12.75" customHeight="1" x14ac:dyDescent="0.2">
      <c r="A27" s="94" t="s">
        <v>2586</v>
      </c>
      <c r="B27" s="95" t="s">
        <v>2587</v>
      </c>
      <c r="C27" s="227" t="s">
        <v>2586</v>
      </c>
      <c r="D27" s="299"/>
      <c r="E27" s="299"/>
      <c r="F27" s="76" t="str">
        <f t="shared" si="1"/>
        <v>-</v>
      </c>
      <c r="G27" s="60"/>
      <c r="H27" s="60"/>
      <c r="I27" s="60"/>
      <c r="J27" s="60"/>
      <c r="K27" s="60"/>
      <c r="L27" s="60"/>
      <c r="M27" s="60"/>
      <c r="N27" s="60"/>
      <c r="O27" s="60"/>
      <c r="P27" s="60"/>
      <c r="Q27" s="60"/>
      <c r="R27" s="60"/>
      <c r="S27" s="60"/>
      <c r="T27" s="60"/>
      <c r="U27" s="60"/>
      <c r="V27" s="60"/>
      <c r="W27" s="60"/>
      <c r="X27" s="60"/>
      <c r="Y27" s="60"/>
    </row>
    <row r="28" spans="1:25" ht="12.75" customHeight="1" x14ac:dyDescent="0.2">
      <c r="A28" s="94" t="s">
        <v>2045</v>
      </c>
      <c r="B28" s="95" t="s">
        <v>2588</v>
      </c>
      <c r="C28" s="227" t="s">
        <v>2045</v>
      </c>
      <c r="D28" s="101">
        <f t="shared" ref="D28:E28" si="6">SUM(D29:D34)</f>
        <v>0</v>
      </c>
      <c r="E28" s="101">
        <f t="shared" si="6"/>
        <v>0</v>
      </c>
      <c r="F28" s="76" t="str">
        <f t="shared" si="1"/>
        <v>-</v>
      </c>
      <c r="G28" s="60"/>
      <c r="H28" s="60"/>
      <c r="I28" s="60"/>
      <c r="J28" s="60"/>
      <c r="K28" s="60"/>
      <c r="L28" s="60"/>
      <c r="M28" s="60"/>
      <c r="N28" s="60"/>
      <c r="O28" s="60"/>
      <c r="P28" s="60"/>
      <c r="Q28" s="60"/>
      <c r="R28" s="60"/>
      <c r="S28" s="60"/>
      <c r="T28" s="60"/>
      <c r="U28" s="60"/>
      <c r="V28" s="60"/>
      <c r="W28" s="60"/>
      <c r="X28" s="60"/>
      <c r="Y28" s="60"/>
    </row>
    <row r="29" spans="1:25" ht="12.75" customHeight="1" x14ac:dyDescent="0.2">
      <c r="A29" s="94" t="s">
        <v>2589</v>
      </c>
      <c r="B29" s="95" t="s">
        <v>2590</v>
      </c>
      <c r="C29" s="227" t="s">
        <v>2589</v>
      </c>
      <c r="D29" s="299"/>
      <c r="E29" s="299"/>
      <c r="F29" s="76" t="str">
        <f t="shared" si="1"/>
        <v>-</v>
      </c>
      <c r="G29" s="60"/>
      <c r="H29" s="60"/>
      <c r="I29" s="60"/>
      <c r="J29" s="60"/>
      <c r="K29" s="60"/>
      <c r="L29" s="60"/>
      <c r="M29" s="60"/>
      <c r="N29" s="60"/>
      <c r="O29" s="60"/>
      <c r="P29" s="60"/>
      <c r="Q29" s="60"/>
      <c r="R29" s="60"/>
      <c r="S29" s="60"/>
      <c r="T29" s="60"/>
      <c r="U29" s="60"/>
      <c r="V29" s="60"/>
      <c r="W29" s="60"/>
      <c r="X29" s="60"/>
      <c r="Y29" s="60"/>
    </row>
    <row r="30" spans="1:25" ht="12.75" customHeight="1" x14ac:dyDescent="0.2">
      <c r="A30" s="94" t="s">
        <v>2591</v>
      </c>
      <c r="B30" s="95" t="s">
        <v>2592</v>
      </c>
      <c r="C30" s="227" t="s">
        <v>2591</v>
      </c>
      <c r="D30" s="299"/>
      <c r="E30" s="299"/>
      <c r="F30" s="76" t="str">
        <f t="shared" si="1"/>
        <v>-</v>
      </c>
      <c r="G30" s="60"/>
      <c r="H30" s="60"/>
      <c r="I30" s="60"/>
      <c r="J30" s="60"/>
      <c r="K30" s="60"/>
      <c r="L30" s="60"/>
      <c r="M30" s="60"/>
      <c r="N30" s="60"/>
      <c r="O30" s="60"/>
      <c r="P30" s="60"/>
      <c r="Q30" s="60"/>
      <c r="R30" s="60"/>
      <c r="S30" s="60"/>
      <c r="T30" s="60"/>
      <c r="U30" s="60"/>
      <c r="V30" s="60"/>
      <c r="W30" s="60"/>
      <c r="X30" s="60"/>
      <c r="Y30" s="60"/>
    </row>
    <row r="31" spans="1:25" ht="12.75" customHeight="1" x14ac:dyDescent="0.2">
      <c r="A31" s="94" t="s">
        <v>2593</v>
      </c>
      <c r="B31" s="95" t="s">
        <v>2594</v>
      </c>
      <c r="C31" s="227" t="s">
        <v>2593</v>
      </c>
      <c r="D31" s="299"/>
      <c r="E31" s="299"/>
      <c r="F31" s="76" t="str">
        <f t="shared" si="1"/>
        <v>-</v>
      </c>
      <c r="G31" s="60"/>
      <c r="H31" s="60"/>
      <c r="I31" s="60"/>
      <c r="J31" s="60"/>
      <c r="K31" s="60"/>
      <c r="L31" s="60"/>
      <c r="M31" s="60"/>
      <c r="N31" s="60"/>
      <c r="O31" s="60"/>
      <c r="P31" s="60"/>
      <c r="Q31" s="60"/>
      <c r="R31" s="60"/>
      <c r="S31" s="60"/>
      <c r="T31" s="60"/>
      <c r="U31" s="60"/>
      <c r="V31" s="60"/>
      <c r="W31" s="60"/>
      <c r="X31" s="60"/>
      <c r="Y31" s="60"/>
    </row>
    <row r="32" spans="1:25" ht="12.75" customHeight="1" x14ac:dyDescent="0.2">
      <c r="A32" s="94" t="s">
        <v>2595</v>
      </c>
      <c r="B32" s="95" t="s">
        <v>2596</v>
      </c>
      <c r="C32" s="227" t="s">
        <v>2595</v>
      </c>
      <c r="D32" s="299"/>
      <c r="E32" s="299"/>
      <c r="F32" s="76" t="str">
        <f t="shared" si="1"/>
        <v>-</v>
      </c>
      <c r="G32" s="60"/>
      <c r="H32" s="60"/>
      <c r="I32" s="60"/>
      <c r="J32" s="60"/>
      <c r="K32" s="60"/>
      <c r="L32" s="60"/>
      <c r="M32" s="60"/>
      <c r="N32" s="60"/>
      <c r="O32" s="60"/>
      <c r="P32" s="60"/>
      <c r="Q32" s="60"/>
      <c r="R32" s="60"/>
      <c r="S32" s="60"/>
      <c r="T32" s="60"/>
      <c r="U32" s="60"/>
      <c r="V32" s="60"/>
      <c r="W32" s="60"/>
      <c r="X32" s="60"/>
      <c r="Y32" s="60"/>
    </row>
    <row r="33" spans="1:25" ht="12.75" customHeight="1" x14ac:dyDescent="0.2">
      <c r="A33" s="94" t="s">
        <v>2597</v>
      </c>
      <c r="B33" s="95" t="s">
        <v>2598</v>
      </c>
      <c r="C33" s="227" t="s">
        <v>2597</v>
      </c>
      <c r="D33" s="299"/>
      <c r="E33" s="299"/>
      <c r="F33" s="76" t="str">
        <f t="shared" si="1"/>
        <v>-</v>
      </c>
      <c r="G33" s="60"/>
      <c r="H33" s="60"/>
      <c r="I33" s="60"/>
      <c r="J33" s="60"/>
      <c r="K33" s="60"/>
      <c r="L33" s="60"/>
      <c r="M33" s="60"/>
      <c r="N33" s="60"/>
      <c r="O33" s="60"/>
      <c r="P33" s="60"/>
      <c r="Q33" s="60"/>
      <c r="R33" s="60"/>
      <c r="S33" s="60"/>
      <c r="T33" s="60"/>
      <c r="U33" s="60"/>
      <c r="V33" s="60"/>
      <c r="W33" s="60"/>
      <c r="X33" s="60"/>
      <c r="Y33" s="60"/>
    </row>
    <row r="34" spans="1:25" ht="12.75" customHeight="1" x14ac:dyDescent="0.2">
      <c r="A34" s="94" t="s">
        <v>2599</v>
      </c>
      <c r="B34" s="95" t="s">
        <v>2600</v>
      </c>
      <c r="C34" s="227" t="s">
        <v>2599</v>
      </c>
      <c r="D34" s="299"/>
      <c r="E34" s="299"/>
      <c r="F34" s="76" t="str">
        <f t="shared" si="1"/>
        <v>-</v>
      </c>
      <c r="G34" s="60"/>
      <c r="H34" s="60"/>
      <c r="I34" s="60"/>
      <c r="J34" s="60"/>
      <c r="K34" s="60"/>
      <c r="L34" s="60"/>
      <c r="M34" s="60"/>
      <c r="N34" s="60"/>
      <c r="O34" s="60"/>
      <c r="P34" s="60"/>
      <c r="Q34" s="60"/>
      <c r="R34" s="60"/>
      <c r="S34" s="60"/>
      <c r="T34" s="60"/>
      <c r="U34" s="60"/>
      <c r="V34" s="60"/>
      <c r="W34" s="60"/>
      <c r="X34" s="60"/>
      <c r="Y34" s="60"/>
    </row>
    <row r="35" spans="1:25" ht="12.75" customHeight="1" x14ac:dyDescent="0.2">
      <c r="A35" s="94" t="s">
        <v>2047</v>
      </c>
      <c r="B35" s="95" t="s">
        <v>2601</v>
      </c>
      <c r="C35" s="227" t="s">
        <v>2047</v>
      </c>
      <c r="D35" s="101">
        <f t="shared" ref="D35:E35" si="7">D36+D39+D43+D50+D54+D60+D61+D66+D74</f>
        <v>0</v>
      </c>
      <c r="E35" s="101">
        <f t="shared" si="7"/>
        <v>0</v>
      </c>
      <c r="F35" s="76" t="str">
        <f t="shared" si="1"/>
        <v>-</v>
      </c>
      <c r="G35" s="60"/>
      <c r="H35" s="60"/>
      <c r="I35" s="60"/>
      <c r="J35" s="60"/>
      <c r="K35" s="60"/>
      <c r="L35" s="60"/>
      <c r="M35" s="60"/>
      <c r="N35" s="60"/>
      <c r="O35" s="60"/>
      <c r="P35" s="60"/>
      <c r="Q35" s="60"/>
      <c r="R35" s="60"/>
      <c r="S35" s="60"/>
      <c r="T35" s="60"/>
      <c r="U35" s="60"/>
      <c r="V35" s="60"/>
      <c r="W35" s="60"/>
      <c r="X35" s="60"/>
      <c r="Y35" s="60"/>
    </row>
    <row r="36" spans="1:25" ht="12.75" customHeight="1" x14ac:dyDescent="0.2">
      <c r="A36" s="94" t="s">
        <v>2049</v>
      </c>
      <c r="B36" s="95" t="s">
        <v>2602</v>
      </c>
      <c r="C36" s="227" t="s">
        <v>2049</v>
      </c>
      <c r="D36" s="101">
        <f t="shared" ref="D36:E36" si="8">SUM(D37:D38)</f>
        <v>0</v>
      </c>
      <c r="E36" s="101">
        <f t="shared" si="8"/>
        <v>0</v>
      </c>
      <c r="F36" s="76" t="str">
        <f t="shared" si="1"/>
        <v>-</v>
      </c>
      <c r="G36" s="60"/>
      <c r="H36" s="60"/>
      <c r="I36" s="60"/>
      <c r="J36" s="60"/>
      <c r="K36" s="60"/>
      <c r="L36" s="60"/>
      <c r="M36" s="60"/>
      <c r="N36" s="60"/>
      <c r="O36" s="60"/>
      <c r="P36" s="60"/>
      <c r="Q36" s="60"/>
      <c r="R36" s="60"/>
      <c r="S36" s="60"/>
      <c r="T36" s="60"/>
      <c r="U36" s="60"/>
      <c r="V36" s="60"/>
      <c r="W36" s="60"/>
      <c r="X36" s="60"/>
      <c r="Y36" s="60"/>
    </row>
    <row r="37" spans="1:25" ht="12.75" customHeight="1" x14ac:dyDescent="0.2">
      <c r="A37" s="94" t="s">
        <v>2603</v>
      </c>
      <c r="B37" s="95" t="s">
        <v>2604</v>
      </c>
      <c r="C37" s="227" t="s">
        <v>2603</v>
      </c>
      <c r="D37" s="299"/>
      <c r="E37" s="299"/>
      <c r="F37" s="76" t="str">
        <f t="shared" si="1"/>
        <v>-</v>
      </c>
      <c r="G37" s="60"/>
      <c r="H37" s="60"/>
      <c r="I37" s="60"/>
      <c r="J37" s="60"/>
      <c r="K37" s="60"/>
      <c r="L37" s="60"/>
      <c r="M37" s="60"/>
      <c r="N37" s="60"/>
      <c r="O37" s="60"/>
      <c r="P37" s="60"/>
      <c r="Q37" s="60"/>
      <c r="R37" s="60"/>
      <c r="S37" s="60"/>
      <c r="T37" s="60"/>
      <c r="U37" s="60"/>
      <c r="V37" s="60"/>
      <c r="W37" s="60"/>
      <c r="X37" s="60"/>
      <c r="Y37" s="60"/>
    </row>
    <row r="38" spans="1:25" ht="12.75" customHeight="1" x14ac:dyDescent="0.2">
      <c r="A38" s="94" t="s">
        <v>2605</v>
      </c>
      <c r="B38" s="95" t="s">
        <v>2606</v>
      </c>
      <c r="C38" s="227" t="s">
        <v>2605</v>
      </c>
      <c r="D38" s="299"/>
      <c r="E38" s="299"/>
      <c r="F38" s="76" t="str">
        <f t="shared" si="1"/>
        <v>-</v>
      </c>
      <c r="G38" s="60"/>
      <c r="H38" s="60"/>
      <c r="I38" s="60"/>
      <c r="J38" s="60"/>
      <c r="K38" s="60"/>
      <c r="L38" s="60"/>
      <c r="M38" s="60"/>
      <c r="N38" s="60"/>
      <c r="O38" s="60"/>
      <c r="P38" s="60"/>
      <c r="Q38" s="60"/>
      <c r="R38" s="60"/>
      <c r="S38" s="60"/>
      <c r="T38" s="60"/>
      <c r="U38" s="60"/>
      <c r="V38" s="60"/>
      <c r="W38" s="60"/>
      <c r="X38" s="60"/>
      <c r="Y38" s="60"/>
    </row>
    <row r="39" spans="1:25" ht="12.75" customHeight="1" x14ac:dyDescent="0.2">
      <c r="A39" s="94" t="s">
        <v>2051</v>
      </c>
      <c r="B39" s="95" t="s">
        <v>2607</v>
      </c>
      <c r="C39" s="227" t="s">
        <v>2051</v>
      </c>
      <c r="D39" s="101">
        <f t="shared" ref="D39:E39" si="9">SUM(D40:D42)</f>
        <v>0</v>
      </c>
      <c r="E39" s="101">
        <f t="shared" si="9"/>
        <v>0</v>
      </c>
      <c r="F39" s="76" t="str">
        <f t="shared" si="1"/>
        <v>-</v>
      </c>
      <c r="G39" s="60"/>
      <c r="H39" s="60"/>
      <c r="I39" s="60"/>
      <c r="J39" s="60"/>
      <c r="K39" s="60"/>
      <c r="L39" s="60"/>
      <c r="M39" s="60"/>
      <c r="N39" s="60"/>
      <c r="O39" s="60"/>
      <c r="P39" s="60"/>
      <c r="Q39" s="60"/>
      <c r="R39" s="60"/>
      <c r="S39" s="60"/>
      <c r="T39" s="60"/>
      <c r="U39" s="60"/>
      <c r="V39" s="60"/>
      <c r="W39" s="60"/>
      <c r="X39" s="60"/>
      <c r="Y39" s="60"/>
    </row>
    <row r="40" spans="1:25" ht="12.75" customHeight="1" x14ac:dyDescent="0.2">
      <c r="A40" s="94" t="s">
        <v>2608</v>
      </c>
      <c r="B40" s="95" t="s">
        <v>2609</v>
      </c>
      <c r="C40" s="227" t="s">
        <v>2608</v>
      </c>
      <c r="D40" s="299"/>
      <c r="E40" s="299"/>
      <c r="F40" s="76" t="str">
        <f t="shared" si="1"/>
        <v>-</v>
      </c>
      <c r="G40" s="60"/>
      <c r="H40" s="60"/>
      <c r="I40" s="60"/>
      <c r="J40" s="60"/>
      <c r="K40" s="60"/>
      <c r="L40" s="60"/>
      <c r="M40" s="60"/>
      <c r="N40" s="60"/>
      <c r="O40" s="60"/>
      <c r="P40" s="60"/>
      <c r="Q40" s="60"/>
      <c r="R40" s="60"/>
      <c r="S40" s="60"/>
      <c r="T40" s="60"/>
      <c r="U40" s="60"/>
      <c r="V40" s="60"/>
      <c r="W40" s="60"/>
      <c r="X40" s="60"/>
      <c r="Y40" s="60"/>
    </row>
    <row r="41" spans="1:25" ht="12.75" customHeight="1" x14ac:dyDescent="0.2">
      <c r="A41" s="94" t="s">
        <v>2610</v>
      </c>
      <c r="B41" s="95" t="s">
        <v>2611</v>
      </c>
      <c r="C41" s="227" t="s">
        <v>2610</v>
      </c>
      <c r="D41" s="299"/>
      <c r="E41" s="299"/>
      <c r="F41" s="76" t="str">
        <f t="shared" si="1"/>
        <v>-</v>
      </c>
      <c r="G41" s="60"/>
      <c r="H41" s="60"/>
      <c r="I41" s="60"/>
      <c r="J41" s="60"/>
      <c r="K41" s="60"/>
      <c r="L41" s="60"/>
      <c r="M41" s="60"/>
      <c r="N41" s="60"/>
      <c r="O41" s="60"/>
      <c r="P41" s="60"/>
      <c r="Q41" s="60"/>
      <c r="R41" s="60"/>
      <c r="S41" s="60"/>
      <c r="T41" s="60"/>
      <c r="U41" s="60"/>
      <c r="V41" s="60"/>
      <c r="W41" s="60"/>
      <c r="X41" s="60"/>
      <c r="Y41" s="60"/>
    </row>
    <row r="42" spans="1:25" ht="12.75" customHeight="1" x14ac:dyDescent="0.2">
      <c r="A42" s="94" t="s">
        <v>2612</v>
      </c>
      <c r="B42" s="95" t="s">
        <v>2613</v>
      </c>
      <c r="C42" s="227" t="s">
        <v>2612</v>
      </c>
      <c r="D42" s="299"/>
      <c r="E42" s="299"/>
      <c r="F42" s="76" t="str">
        <f t="shared" si="1"/>
        <v>-</v>
      </c>
      <c r="G42" s="60"/>
      <c r="H42" s="60"/>
      <c r="I42" s="60"/>
      <c r="J42" s="60"/>
      <c r="K42" s="60"/>
      <c r="L42" s="60"/>
      <c r="M42" s="60"/>
      <c r="N42" s="60"/>
      <c r="O42" s="60"/>
      <c r="P42" s="60"/>
      <c r="Q42" s="60"/>
      <c r="R42" s="60"/>
      <c r="S42" s="60"/>
      <c r="T42" s="60"/>
      <c r="U42" s="60"/>
      <c r="V42" s="60"/>
      <c r="W42" s="60"/>
      <c r="X42" s="60"/>
      <c r="Y42" s="60"/>
    </row>
    <row r="43" spans="1:25" ht="12.75" customHeight="1" x14ac:dyDescent="0.2">
      <c r="A43" s="94" t="s">
        <v>2614</v>
      </c>
      <c r="B43" s="95" t="s">
        <v>2615</v>
      </c>
      <c r="C43" s="227" t="s">
        <v>2614</v>
      </c>
      <c r="D43" s="101">
        <f t="shared" ref="D43:E43" si="10">SUM(D44:D49)</f>
        <v>0</v>
      </c>
      <c r="E43" s="101">
        <f t="shared" si="10"/>
        <v>0</v>
      </c>
      <c r="F43" s="76" t="str">
        <f t="shared" si="1"/>
        <v>-</v>
      </c>
      <c r="G43" s="60"/>
      <c r="H43" s="60"/>
      <c r="I43" s="60"/>
      <c r="J43" s="60"/>
      <c r="K43" s="60"/>
      <c r="L43" s="60"/>
      <c r="M43" s="60"/>
      <c r="N43" s="60"/>
      <c r="O43" s="60"/>
      <c r="P43" s="60"/>
      <c r="Q43" s="60"/>
      <c r="R43" s="60"/>
      <c r="S43" s="60"/>
      <c r="T43" s="60"/>
      <c r="U43" s="60"/>
      <c r="V43" s="60"/>
      <c r="W43" s="60"/>
      <c r="X43" s="60"/>
      <c r="Y43" s="60"/>
    </row>
    <row r="44" spans="1:25" ht="12.75" customHeight="1" x14ac:dyDescent="0.2">
      <c r="A44" s="94" t="s">
        <v>2616</v>
      </c>
      <c r="B44" s="95" t="s">
        <v>2617</v>
      </c>
      <c r="C44" s="227" t="s">
        <v>2616</v>
      </c>
      <c r="D44" s="299"/>
      <c r="E44" s="299"/>
      <c r="F44" s="76" t="str">
        <f t="shared" si="1"/>
        <v>-</v>
      </c>
      <c r="G44" s="60"/>
      <c r="H44" s="60"/>
      <c r="I44" s="60"/>
      <c r="J44" s="60"/>
      <c r="K44" s="60"/>
      <c r="L44" s="60"/>
      <c r="M44" s="60"/>
      <c r="N44" s="60"/>
      <c r="O44" s="60"/>
      <c r="P44" s="60"/>
      <c r="Q44" s="60"/>
      <c r="R44" s="60"/>
      <c r="S44" s="60"/>
      <c r="T44" s="60"/>
      <c r="U44" s="60"/>
      <c r="V44" s="60"/>
      <c r="W44" s="60"/>
      <c r="X44" s="60"/>
      <c r="Y44" s="60"/>
    </row>
    <row r="45" spans="1:25" ht="12.75" customHeight="1" x14ac:dyDescent="0.2">
      <c r="A45" s="94" t="s">
        <v>2618</v>
      </c>
      <c r="B45" s="95" t="s">
        <v>2619</v>
      </c>
      <c r="C45" s="227" t="s">
        <v>2618</v>
      </c>
      <c r="D45" s="299"/>
      <c r="E45" s="299"/>
      <c r="F45" s="76" t="str">
        <f t="shared" si="1"/>
        <v>-</v>
      </c>
      <c r="G45" s="60"/>
      <c r="H45" s="60"/>
      <c r="I45" s="60"/>
      <c r="J45" s="60"/>
      <c r="K45" s="60"/>
      <c r="L45" s="60"/>
      <c r="M45" s="60"/>
      <c r="N45" s="60"/>
      <c r="O45" s="60"/>
      <c r="P45" s="60"/>
      <c r="Q45" s="60"/>
      <c r="R45" s="60"/>
      <c r="S45" s="60"/>
      <c r="T45" s="60"/>
      <c r="U45" s="60"/>
      <c r="V45" s="60"/>
      <c r="W45" s="60"/>
      <c r="X45" s="60"/>
      <c r="Y45" s="60"/>
    </row>
    <row r="46" spans="1:25" ht="12.75" customHeight="1" x14ac:dyDescent="0.2">
      <c r="A46" s="94" t="s">
        <v>2620</v>
      </c>
      <c r="B46" s="95" t="s">
        <v>2621</v>
      </c>
      <c r="C46" s="227" t="s">
        <v>2620</v>
      </c>
      <c r="D46" s="299"/>
      <c r="E46" s="299"/>
      <c r="F46" s="76" t="str">
        <f t="shared" si="1"/>
        <v>-</v>
      </c>
      <c r="G46" s="60"/>
      <c r="H46" s="60"/>
      <c r="I46" s="60"/>
      <c r="J46" s="60"/>
      <c r="K46" s="60"/>
      <c r="L46" s="60"/>
      <c r="M46" s="60"/>
      <c r="N46" s="60"/>
      <c r="O46" s="60"/>
      <c r="P46" s="60"/>
      <c r="Q46" s="60"/>
      <c r="R46" s="60"/>
      <c r="S46" s="60"/>
      <c r="T46" s="60"/>
      <c r="U46" s="60"/>
      <c r="V46" s="60"/>
      <c r="W46" s="60"/>
      <c r="X46" s="60"/>
      <c r="Y46" s="60"/>
    </row>
    <row r="47" spans="1:25" ht="12.75" customHeight="1" x14ac:dyDescent="0.2">
      <c r="A47" s="94" t="s">
        <v>2622</v>
      </c>
      <c r="B47" s="95" t="s">
        <v>2623</v>
      </c>
      <c r="C47" s="227" t="s">
        <v>2622</v>
      </c>
      <c r="D47" s="299"/>
      <c r="E47" s="299"/>
      <c r="F47" s="76" t="str">
        <f t="shared" si="1"/>
        <v>-</v>
      </c>
      <c r="G47" s="60"/>
      <c r="H47" s="60"/>
      <c r="I47" s="60"/>
      <c r="J47" s="60"/>
      <c r="K47" s="60"/>
      <c r="L47" s="60"/>
      <c r="M47" s="60"/>
      <c r="N47" s="60"/>
      <c r="O47" s="60"/>
      <c r="P47" s="60"/>
      <c r="Q47" s="60"/>
      <c r="R47" s="60"/>
      <c r="S47" s="60"/>
      <c r="T47" s="60"/>
      <c r="U47" s="60"/>
      <c r="V47" s="60"/>
      <c r="W47" s="60"/>
      <c r="X47" s="60"/>
      <c r="Y47" s="60"/>
    </row>
    <row r="48" spans="1:25" ht="12.75" customHeight="1" x14ac:dyDescent="0.2">
      <c r="A48" s="94" t="s">
        <v>2624</v>
      </c>
      <c r="B48" s="95" t="s">
        <v>2625</v>
      </c>
      <c r="C48" s="227" t="s">
        <v>2624</v>
      </c>
      <c r="D48" s="299"/>
      <c r="E48" s="299"/>
      <c r="F48" s="76" t="str">
        <f t="shared" si="1"/>
        <v>-</v>
      </c>
      <c r="G48" s="60"/>
      <c r="H48" s="60"/>
      <c r="I48" s="60"/>
      <c r="J48" s="60"/>
      <c r="K48" s="60"/>
      <c r="L48" s="60"/>
      <c r="M48" s="60"/>
      <c r="N48" s="60"/>
      <c r="O48" s="60"/>
      <c r="P48" s="60"/>
      <c r="Q48" s="60"/>
      <c r="R48" s="60"/>
      <c r="S48" s="60"/>
      <c r="T48" s="60"/>
      <c r="U48" s="60"/>
      <c r="V48" s="60"/>
      <c r="W48" s="60"/>
      <c r="X48" s="60"/>
      <c r="Y48" s="60"/>
    </row>
    <row r="49" spans="1:25" ht="12.75" customHeight="1" x14ac:dyDescent="0.2">
      <c r="A49" s="94" t="s">
        <v>2626</v>
      </c>
      <c r="B49" s="95" t="s">
        <v>2627</v>
      </c>
      <c r="C49" s="227" t="s">
        <v>2626</v>
      </c>
      <c r="D49" s="299"/>
      <c r="E49" s="299"/>
      <c r="F49" s="76" t="str">
        <f t="shared" si="1"/>
        <v>-</v>
      </c>
      <c r="G49" s="60"/>
      <c r="H49" s="60"/>
      <c r="I49" s="60"/>
      <c r="J49" s="60"/>
      <c r="K49" s="60"/>
      <c r="L49" s="60"/>
      <c r="M49" s="60"/>
      <c r="N49" s="60"/>
      <c r="O49" s="60"/>
      <c r="P49" s="60"/>
      <c r="Q49" s="60"/>
      <c r="R49" s="60"/>
      <c r="S49" s="60"/>
      <c r="T49" s="60"/>
      <c r="U49" s="60"/>
      <c r="V49" s="60"/>
      <c r="W49" s="60"/>
      <c r="X49" s="60"/>
      <c r="Y49" s="60"/>
    </row>
    <row r="50" spans="1:25" ht="12.75" customHeight="1" x14ac:dyDescent="0.2">
      <c r="A50" s="94" t="s">
        <v>2628</v>
      </c>
      <c r="B50" s="95" t="s">
        <v>2629</v>
      </c>
      <c r="C50" s="227" t="s">
        <v>2628</v>
      </c>
      <c r="D50" s="101">
        <f t="shared" ref="D50:E50" si="11">SUM(D51:D53)</f>
        <v>0</v>
      </c>
      <c r="E50" s="101">
        <f t="shared" si="11"/>
        <v>0</v>
      </c>
      <c r="F50" s="76" t="str">
        <f t="shared" si="1"/>
        <v>-</v>
      </c>
      <c r="G50" s="60"/>
      <c r="H50" s="60"/>
      <c r="I50" s="60"/>
      <c r="J50" s="60"/>
      <c r="K50" s="60"/>
      <c r="L50" s="60"/>
      <c r="M50" s="60"/>
      <c r="N50" s="60"/>
      <c r="O50" s="60"/>
      <c r="P50" s="60"/>
      <c r="Q50" s="60"/>
      <c r="R50" s="60"/>
      <c r="S50" s="60"/>
      <c r="T50" s="60"/>
      <c r="U50" s="60"/>
      <c r="V50" s="60"/>
      <c r="W50" s="60"/>
      <c r="X50" s="60"/>
      <c r="Y50" s="60"/>
    </row>
    <row r="51" spans="1:25" ht="12.75" customHeight="1" x14ac:dyDescent="0.2">
      <c r="A51" s="94" t="s">
        <v>2630</v>
      </c>
      <c r="B51" s="95" t="s">
        <v>2631</v>
      </c>
      <c r="C51" s="227" t="s">
        <v>2630</v>
      </c>
      <c r="D51" s="299"/>
      <c r="E51" s="299"/>
      <c r="F51" s="76" t="str">
        <f t="shared" si="1"/>
        <v>-</v>
      </c>
      <c r="G51" s="60"/>
      <c r="H51" s="60"/>
      <c r="I51" s="60"/>
      <c r="J51" s="60"/>
      <c r="K51" s="60"/>
      <c r="L51" s="60"/>
      <c r="M51" s="60"/>
      <c r="N51" s="60"/>
      <c r="O51" s="60"/>
      <c r="P51" s="60"/>
      <c r="Q51" s="60"/>
      <c r="R51" s="60"/>
      <c r="S51" s="60"/>
      <c r="T51" s="60"/>
      <c r="U51" s="60"/>
      <c r="V51" s="60"/>
      <c r="W51" s="60"/>
      <c r="X51" s="60"/>
      <c r="Y51" s="60"/>
    </row>
    <row r="52" spans="1:25" ht="12.75" customHeight="1" x14ac:dyDescent="0.2">
      <c r="A52" s="94" t="s">
        <v>2632</v>
      </c>
      <c r="B52" s="95" t="s">
        <v>2633</v>
      </c>
      <c r="C52" s="227" t="s">
        <v>2632</v>
      </c>
      <c r="D52" s="299"/>
      <c r="E52" s="299"/>
      <c r="F52" s="76" t="str">
        <f t="shared" si="1"/>
        <v>-</v>
      </c>
      <c r="G52" s="60"/>
      <c r="H52" s="60"/>
      <c r="I52" s="60"/>
      <c r="J52" s="60"/>
      <c r="K52" s="60"/>
      <c r="L52" s="60"/>
      <c r="M52" s="60"/>
      <c r="N52" s="60"/>
      <c r="O52" s="60"/>
      <c r="P52" s="60"/>
      <c r="Q52" s="60"/>
      <c r="R52" s="60"/>
      <c r="S52" s="60"/>
      <c r="T52" s="60"/>
      <c r="U52" s="60"/>
      <c r="V52" s="60"/>
      <c r="W52" s="60"/>
      <c r="X52" s="60"/>
      <c r="Y52" s="60"/>
    </row>
    <row r="53" spans="1:25" ht="12.75" customHeight="1" x14ac:dyDescent="0.2">
      <c r="A53" s="94" t="s">
        <v>2634</v>
      </c>
      <c r="B53" s="95" t="s">
        <v>2635</v>
      </c>
      <c r="C53" s="227" t="s">
        <v>2634</v>
      </c>
      <c r="D53" s="299"/>
      <c r="E53" s="299"/>
      <c r="F53" s="76" t="str">
        <f t="shared" si="1"/>
        <v>-</v>
      </c>
      <c r="G53" s="60"/>
      <c r="H53" s="60"/>
      <c r="I53" s="60"/>
      <c r="J53" s="60"/>
      <c r="K53" s="60"/>
      <c r="L53" s="60"/>
      <c r="M53" s="60"/>
      <c r="N53" s="60"/>
      <c r="O53" s="60"/>
      <c r="P53" s="60"/>
      <c r="Q53" s="60"/>
      <c r="R53" s="60"/>
      <c r="S53" s="60"/>
      <c r="T53" s="60"/>
      <c r="U53" s="60"/>
      <c r="V53" s="60"/>
      <c r="W53" s="60"/>
      <c r="X53" s="60"/>
      <c r="Y53" s="60"/>
    </row>
    <row r="54" spans="1:25" ht="12.75" customHeight="1" x14ac:dyDescent="0.2">
      <c r="A54" s="94" t="s">
        <v>2636</v>
      </c>
      <c r="B54" s="95" t="s">
        <v>2637</v>
      </c>
      <c r="C54" s="227" t="s">
        <v>2636</v>
      </c>
      <c r="D54" s="101">
        <f t="shared" ref="D54:E54" si="12">SUM(D55:D59)</f>
        <v>0</v>
      </c>
      <c r="E54" s="101">
        <f t="shared" si="12"/>
        <v>0</v>
      </c>
      <c r="F54" s="76" t="str">
        <f t="shared" si="1"/>
        <v>-</v>
      </c>
      <c r="G54" s="60"/>
      <c r="H54" s="60"/>
      <c r="I54" s="60"/>
      <c r="J54" s="60"/>
      <c r="K54" s="60"/>
      <c r="L54" s="60"/>
      <c r="M54" s="60"/>
      <c r="N54" s="60"/>
      <c r="O54" s="60"/>
      <c r="P54" s="60"/>
      <c r="Q54" s="60"/>
      <c r="R54" s="60"/>
      <c r="S54" s="60"/>
      <c r="T54" s="60"/>
      <c r="U54" s="60"/>
      <c r="V54" s="60"/>
      <c r="W54" s="60"/>
      <c r="X54" s="60"/>
      <c r="Y54" s="60"/>
    </row>
    <row r="55" spans="1:25" ht="12.75" customHeight="1" x14ac:dyDescent="0.2">
      <c r="A55" s="94" t="s">
        <v>2638</v>
      </c>
      <c r="B55" s="95" t="s">
        <v>2639</v>
      </c>
      <c r="C55" s="227" t="s">
        <v>2638</v>
      </c>
      <c r="D55" s="299"/>
      <c r="E55" s="299"/>
      <c r="F55" s="76" t="str">
        <f t="shared" si="1"/>
        <v>-</v>
      </c>
      <c r="G55" s="60"/>
      <c r="H55" s="60"/>
      <c r="I55" s="60"/>
      <c r="J55" s="60"/>
      <c r="K55" s="60"/>
      <c r="L55" s="60"/>
      <c r="M55" s="60"/>
      <c r="N55" s="60"/>
      <c r="O55" s="60"/>
      <c r="P55" s="60"/>
      <c r="Q55" s="60"/>
      <c r="R55" s="60"/>
      <c r="S55" s="60"/>
      <c r="T55" s="60"/>
      <c r="U55" s="60"/>
      <c r="V55" s="60"/>
      <c r="W55" s="60"/>
      <c r="X55" s="60"/>
      <c r="Y55" s="60"/>
    </row>
    <row r="56" spans="1:25" ht="12.75" customHeight="1" x14ac:dyDescent="0.2">
      <c r="A56" s="94" t="s">
        <v>2640</v>
      </c>
      <c r="B56" s="95" t="s">
        <v>2641</v>
      </c>
      <c r="C56" s="227" t="s">
        <v>2640</v>
      </c>
      <c r="D56" s="299"/>
      <c r="E56" s="299"/>
      <c r="F56" s="76" t="str">
        <f t="shared" si="1"/>
        <v>-</v>
      </c>
      <c r="G56" s="60"/>
      <c r="H56" s="60"/>
      <c r="I56" s="60"/>
      <c r="J56" s="60"/>
      <c r="K56" s="60"/>
      <c r="L56" s="60"/>
      <c r="M56" s="60"/>
      <c r="N56" s="60"/>
      <c r="O56" s="60"/>
      <c r="P56" s="60"/>
      <c r="Q56" s="60"/>
      <c r="R56" s="60"/>
      <c r="S56" s="60"/>
      <c r="T56" s="60"/>
      <c r="U56" s="60"/>
      <c r="V56" s="60"/>
      <c r="W56" s="60"/>
      <c r="X56" s="60"/>
      <c r="Y56" s="60"/>
    </row>
    <row r="57" spans="1:25" ht="12.75" customHeight="1" x14ac:dyDescent="0.2">
      <c r="A57" s="94" t="s">
        <v>2642</v>
      </c>
      <c r="B57" s="95" t="s">
        <v>2643</v>
      </c>
      <c r="C57" s="227" t="s">
        <v>2642</v>
      </c>
      <c r="D57" s="299"/>
      <c r="E57" s="299"/>
      <c r="F57" s="76" t="str">
        <f t="shared" si="1"/>
        <v>-</v>
      </c>
      <c r="G57" s="60"/>
      <c r="H57" s="60"/>
      <c r="I57" s="60"/>
      <c r="J57" s="60"/>
      <c r="K57" s="60"/>
      <c r="L57" s="60"/>
      <c r="M57" s="60"/>
      <c r="N57" s="60"/>
      <c r="O57" s="60"/>
      <c r="P57" s="60"/>
      <c r="Q57" s="60"/>
      <c r="R57" s="60"/>
      <c r="S57" s="60"/>
      <c r="T57" s="60"/>
      <c r="U57" s="60"/>
      <c r="V57" s="60"/>
      <c r="W57" s="60"/>
      <c r="X57" s="60"/>
      <c r="Y57" s="60"/>
    </row>
    <row r="58" spans="1:25" ht="12.75" customHeight="1" x14ac:dyDescent="0.2">
      <c r="A58" s="94" t="s">
        <v>2644</v>
      </c>
      <c r="B58" s="95" t="s">
        <v>2645</v>
      </c>
      <c r="C58" s="227" t="s">
        <v>2644</v>
      </c>
      <c r="D58" s="299"/>
      <c r="E58" s="299"/>
      <c r="F58" s="76" t="str">
        <f t="shared" si="1"/>
        <v>-</v>
      </c>
      <c r="G58" s="60"/>
      <c r="H58" s="60"/>
      <c r="I58" s="60"/>
      <c r="J58" s="60"/>
      <c r="K58" s="60"/>
      <c r="L58" s="60"/>
      <c r="M58" s="60"/>
      <c r="N58" s="60"/>
      <c r="O58" s="60"/>
      <c r="P58" s="60"/>
      <c r="Q58" s="60"/>
      <c r="R58" s="60"/>
      <c r="S58" s="60"/>
      <c r="T58" s="60"/>
      <c r="U58" s="60"/>
      <c r="V58" s="60"/>
      <c r="W58" s="60"/>
      <c r="X58" s="60"/>
      <c r="Y58" s="60"/>
    </row>
    <row r="59" spans="1:25" ht="12.75" customHeight="1" x14ac:dyDescent="0.2">
      <c r="A59" s="94" t="s">
        <v>2646</v>
      </c>
      <c r="B59" s="95" t="s">
        <v>2647</v>
      </c>
      <c r="C59" s="227" t="s">
        <v>2646</v>
      </c>
      <c r="D59" s="299"/>
      <c r="E59" s="299"/>
      <c r="F59" s="76" t="str">
        <f t="shared" si="1"/>
        <v>-</v>
      </c>
      <c r="G59" s="60"/>
      <c r="H59" s="60"/>
      <c r="I59" s="60"/>
      <c r="J59" s="60"/>
      <c r="K59" s="60"/>
      <c r="L59" s="60"/>
      <c r="M59" s="60"/>
      <c r="N59" s="60"/>
      <c r="O59" s="60"/>
      <c r="P59" s="60"/>
      <c r="Q59" s="60"/>
      <c r="R59" s="60"/>
      <c r="S59" s="60"/>
      <c r="T59" s="60"/>
      <c r="U59" s="60"/>
      <c r="V59" s="60"/>
      <c r="W59" s="60"/>
      <c r="X59" s="60"/>
      <c r="Y59" s="60"/>
    </row>
    <row r="60" spans="1:25" ht="12.75" customHeight="1" x14ac:dyDescent="0.2">
      <c r="A60" s="94" t="s">
        <v>2648</v>
      </c>
      <c r="B60" s="95" t="s">
        <v>2649</v>
      </c>
      <c r="C60" s="227" t="s">
        <v>2648</v>
      </c>
      <c r="D60" s="299"/>
      <c r="E60" s="299"/>
      <c r="F60" s="76" t="str">
        <f t="shared" si="1"/>
        <v>-</v>
      </c>
      <c r="G60" s="60"/>
      <c r="H60" s="60"/>
      <c r="I60" s="60"/>
      <c r="J60" s="60"/>
      <c r="K60" s="60"/>
      <c r="L60" s="60"/>
      <c r="M60" s="60"/>
      <c r="N60" s="60"/>
      <c r="O60" s="60"/>
      <c r="P60" s="60"/>
      <c r="Q60" s="60"/>
      <c r="R60" s="60"/>
      <c r="S60" s="60"/>
      <c r="T60" s="60"/>
      <c r="U60" s="60"/>
      <c r="V60" s="60"/>
      <c r="W60" s="60"/>
      <c r="X60" s="60"/>
      <c r="Y60" s="60"/>
    </row>
    <row r="61" spans="1:25" ht="12.75" customHeight="1" x14ac:dyDescent="0.2">
      <c r="A61" s="94" t="s">
        <v>2650</v>
      </c>
      <c r="B61" s="95" t="s">
        <v>2651</v>
      </c>
      <c r="C61" s="227" t="s">
        <v>2650</v>
      </c>
      <c r="D61" s="101">
        <f t="shared" ref="D61:E61" si="13">SUM(D62:D65)</f>
        <v>0</v>
      </c>
      <c r="E61" s="101">
        <f t="shared" si="13"/>
        <v>0</v>
      </c>
      <c r="F61" s="76" t="str">
        <f t="shared" si="1"/>
        <v>-</v>
      </c>
      <c r="G61" s="60"/>
      <c r="H61" s="60"/>
      <c r="I61" s="60"/>
      <c r="J61" s="60"/>
      <c r="K61" s="60"/>
      <c r="L61" s="60"/>
      <c r="M61" s="60"/>
      <c r="N61" s="60"/>
      <c r="O61" s="60"/>
      <c r="P61" s="60"/>
      <c r="Q61" s="60"/>
      <c r="R61" s="60"/>
      <c r="S61" s="60"/>
      <c r="T61" s="60"/>
      <c r="U61" s="60"/>
      <c r="V61" s="60"/>
      <c r="W61" s="60"/>
      <c r="X61" s="60"/>
      <c r="Y61" s="60"/>
    </row>
    <row r="62" spans="1:25" ht="12.75" customHeight="1" x14ac:dyDescent="0.2">
      <c r="A62" s="94" t="s">
        <v>2652</v>
      </c>
      <c r="B62" s="95" t="s">
        <v>2653</v>
      </c>
      <c r="C62" s="227" t="s">
        <v>2652</v>
      </c>
      <c r="D62" s="299"/>
      <c r="E62" s="299"/>
      <c r="F62" s="76" t="str">
        <f t="shared" si="1"/>
        <v>-</v>
      </c>
      <c r="G62" s="60"/>
      <c r="H62" s="60"/>
      <c r="I62" s="60"/>
      <c r="J62" s="60"/>
      <c r="K62" s="60"/>
      <c r="L62" s="60"/>
      <c r="M62" s="60"/>
      <c r="N62" s="60"/>
      <c r="O62" s="60"/>
      <c r="P62" s="60"/>
      <c r="Q62" s="60"/>
      <c r="R62" s="60"/>
      <c r="S62" s="60"/>
      <c r="T62" s="60"/>
      <c r="U62" s="60"/>
      <c r="V62" s="60"/>
      <c r="W62" s="60"/>
      <c r="X62" s="60"/>
      <c r="Y62" s="60"/>
    </row>
    <row r="63" spans="1:25" ht="12.75" customHeight="1" x14ac:dyDescent="0.2">
      <c r="A63" s="94" t="s">
        <v>2654</v>
      </c>
      <c r="B63" s="95" t="s">
        <v>2655</v>
      </c>
      <c r="C63" s="227" t="s">
        <v>2654</v>
      </c>
      <c r="D63" s="299"/>
      <c r="E63" s="299"/>
      <c r="F63" s="76" t="str">
        <f t="shared" si="1"/>
        <v>-</v>
      </c>
      <c r="G63" s="60"/>
      <c r="H63" s="60"/>
      <c r="I63" s="60"/>
      <c r="J63" s="60"/>
      <c r="K63" s="60"/>
      <c r="L63" s="60"/>
      <c r="M63" s="60"/>
      <c r="N63" s="60"/>
      <c r="O63" s="60"/>
      <c r="P63" s="60"/>
      <c r="Q63" s="60"/>
      <c r="R63" s="60"/>
      <c r="S63" s="60"/>
      <c r="T63" s="60"/>
      <c r="U63" s="60"/>
      <c r="V63" s="60"/>
      <c r="W63" s="60"/>
      <c r="X63" s="60"/>
      <c r="Y63" s="60"/>
    </row>
    <row r="64" spans="1:25" ht="12.75" customHeight="1" x14ac:dyDescent="0.2">
      <c r="A64" s="94" t="s">
        <v>2656</v>
      </c>
      <c r="B64" s="95" t="s">
        <v>2657</v>
      </c>
      <c r="C64" s="227" t="s">
        <v>2656</v>
      </c>
      <c r="D64" s="299"/>
      <c r="E64" s="299"/>
      <c r="F64" s="76" t="str">
        <f t="shared" si="1"/>
        <v>-</v>
      </c>
      <c r="G64" s="60"/>
      <c r="H64" s="60"/>
      <c r="I64" s="60"/>
      <c r="J64" s="60"/>
      <c r="K64" s="60"/>
      <c r="L64" s="60"/>
      <c r="M64" s="60"/>
      <c r="N64" s="60"/>
      <c r="O64" s="60"/>
      <c r="P64" s="60"/>
      <c r="Q64" s="60"/>
      <c r="R64" s="60"/>
      <c r="S64" s="60"/>
      <c r="T64" s="60"/>
      <c r="U64" s="60"/>
      <c r="V64" s="60"/>
      <c r="W64" s="60"/>
      <c r="X64" s="60"/>
      <c r="Y64" s="60"/>
    </row>
    <row r="65" spans="1:25" ht="12.75" customHeight="1" x14ac:dyDescent="0.2">
      <c r="A65" s="94" t="s">
        <v>2658</v>
      </c>
      <c r="B65" s="95" t="s">
        <v>2659</v>
      </c>
      <c r="C65" s="227" t="s">
        <v>2658</v>
      </c>
      <c r="D65" s="299"/>
      <c r="E65" s="299"/>
      <c r="F65" s="76" t="str">
        <f t="shared" si="1"/>
        <v>-</v>
      </c>
      <c r="G65" s="60"/>
      <c r="H65" s="60"/>
      <c r="I65" s="60"/>
      <c r="J65" s="60"/>
      <c r="K65" s="60"/>
      <c r="L65" s="60"/>
      <c r="M65" s="60"/>
      <c r="N65" s="60"/>
      <c r="O65" s="60"/>
      <c r="P65" s="60"/>
      <c r="Q65" s="60"/>
      <c r="R65" s="60"/>
      <c r="S65" s="60"/>
      <c r="T65" s="60"/>
      <c r="U65" s="60"/>
      <c r="V65" s="60"/>
      <c r="W65" s="60"/>
      <c r="X65" s="60"/>
      <c r="Y65" s="60"/>
    </row>
    <row r="66" spans="1:25" ht="12.75" customHeight="1" x14ac:dyDescent="0.2">
      <c r="A66" s="94" t="s">
        <v>2660</v>
      </c>
      <c r="B66" s="95" t="s">
        <v>2661</v>
      </c>
      <c r="C66" s="227" t="s">
        <v>2660</v>
      </c>
      <c r="D66" s="101">
        <f t="shared" ref="D66:E66" si="14">SUM(D67:D73)</f>
        <v>0</v>
      </c>
      <c r="E66" s="101">
        <f t="shared" si="14"/>
        <v>0</v>
      </c>
      <c r="F66" s="76" t="str">
        <f t="shared" si="1"/>
        <v>-</v>
      </c>
      <c r="G66" s="60"/>
      <c r="H66" s="60"/>
      <c r="I66" s="60"/>
      <c r="J66" s="60"/>
      <c r="K66" s="60"/>
      <c r="L66" s="60"/>
      <c r="M66" s="60"/>
      <c r="N66" s="60"/>
      <c r="O66" s="60"/>
      <c r="P66" s="60"/>
      <c r="Q66" s="60"/>
      <c r="R66" s="60"/>
      <c r="S66" s="60"/>
      <c r="T66" s="60"/>
      <c r="U66" s="60"/>
      <c r="V66" s="60"/>
      <c r="W66" s="60"/>
      <c r="X66" s="60"/>
      <c r="Y66" s="60"/>
    </row>
    <row r="67" spans="1:25" ht="12.75" customHeight="1" x14ac:dyDescent="0.2">
      <c r="A67" s="94" t="s">
        <v>2662</v>
      </c>
      <c r="B67" s="95" t="s">
        <v>2663</v>
      </c>
      <c r="C67" s="227" t="s">
        <v>2662</v>
      </c>
      <c r="D67" s="299"/>
      <c r="E67" s="299"/>
      <c r="F67" s="76" t="str">
        <f t="shared" si="1"/>
        <v>-</v>
      </c>
      <c r="G67" s="60"/>
      <c r="H67" s="60"/>
      <c r="I67" s="60"/>
      <c r="J67" s="60"/>
      <c r="K67" s="60"/>
      <c r="L67" s="60"/>
      <c r="M67" s="60"/>
      <c r="N67" s="60"/>
      <c r="O67" s="60"/>
      <c r="P67" s="60"/>
      <c r="Q67" s="60"/>
      <c r="R67" s="60"/>
      <c r="S67" s="60"/>
      <c r="T67" s="60"/>
      <c r="U67" s="60"/>
      <c r="V67" s="60"/>
      <c r="W67" s="60"/>
      <c r="X67" s="60"/>
      <c r="Y67" s="60"/>
    </row>
    <row r="68" spans="1:25" ht="12.75" customHeight="1" x14ac:dyDescent="0.2">
      <c r="A68" s="94" t="s">
        <v>2664</v>
      </c>
      <c r="B68" s="95" t="s">
        <v>2665</v>
      </c>
      <c r="C68" s="227" t="s">
        <v>2664</v>
      </c>
      <c r="D68" s="299"/>
      <c r="E68" s="299"/>
      <c r="F68" s="76" t="str">
        <f t="shared" si="1"/>
        <v>-</v>
      </c>
      <c r="G68" s="60"/>
      <c r="H68" s="60"/>
      <c r="I68" s="60"/>
      <c r="J68" s="60"/>
      <c r="K68" s="60"/>
      <c r="L68" s="60"/>
      <c r="M68" s="60"/>
      <c r="N68" s="60"/>
      <c r="O68" s="60"/>
      <c r="P68" s="60"/>
      <c r="Q68" s="60"/>
      <c r="R68" s="60"/>
      <c r="S68" s="60"/>
      <c r="T68" s="60"/>
      <c r="U68" s="60"/>
      <c r="V68" s="60"/>
      <c r="W68" s="60"/>
      <c r="X68" s="60"/>
      <c r="Y68" s="60"/>
    </row>
    <row r="69" spans="1:25" ht="12.75" customHeight="1" x14ac:dyDescent="0.2">
      <c r="A69" s="94" t="s">
        <v>2666</v>
      </c>
      <c r="B69" s="95" t="s">
        <v>2667</v>
      </c>
      <c r="C69" s="227" t="s">
        <v>2666</v>
      </c>
      <c r="D69" s="299"/>
      <c r="E69" s="299"/>
      <c r="F69" s="76" t="str">
        <f t="shared" si="1"/>
        <v>-</v>
      </c>
      <c r="G69" s="60"/>
      <c r="H69" s="60"/>
      <c r="I69" s="60"/>
      <c r="J69" s="60"/>
      <c r="K69" s="60"/>
      <c r="L69" s="60"/>
      <c r="M69" s="60"/>
      <c r="N69" s="60"/>
      <c r="O69" s="60"/>
      <c r="P69" s="60"/>
      <c r="Q69" s="60"/>
      <c r="R69" s="60"/>
      <c r="S69" s="60"/>
      <c r="T69" s="60"/>
      <c r="U69" s="60"/>
      <c r="V69" s="60"/>
      <c r="W69" s="60"/>
      <c r="X69" s="60"/>
      <c r="Y69" s="60"/>
    </row>
    <row r="70" spans="1:25" ht="12.75" customHeight="1" x14ac:dyDescent="0.2">
      <c r="A70" s="94" t="s">
        <v>2668</v>
      </c>
      <c r="B70" s="95" t="s">
        <v>2669</v>
      </c>
      <c r="C70" s="227" t="s">
        <v>2668</v>
      </c>
      <c r="D70" s="299"/>
      <c r="E70" s="299"/>
      <c r="F70" s="76" t="str">
        <f t="shared" si="1"/>
        <v>-</v>
      </c>
      <c r="G70" s="60"/>
      <c r="H70" s="60"/>
      <c r="I70" s="60"/>
      <c r="J70" s="60"/>
      <c r="K70" s="60"/>
      <c r="L70" s="60"/>
      <c r="M70" s="60"/>
      <c r="N70" s="60"/>
      <c r="O70" s="60"/>
      <c r="P70" s="60"/>
      <c r="Q70" s="60"/>
      <c r="R70" s="60"/>
      <c r="S70" s="60"/>
      <c r="T70" s="60"/>
      <c r="U70" s="60"/>
      <c r="V70" s="60"/>
      <c r="W70" s="60"/>
      <c r="X70" s="60"/>
      <c r="Y70" s="60"/>
    </row>
    <row r="71" spans="1:25" ht="12.75" customHeight="1" x14ac:dyDescent="0.2">
      <c r="A71" s="94" t="s">
        <v>2670</v>
      </c>
      <c r="B71" s="95" t="s">
        <v>2671</v>
      </c>
      <c r="C71" s="227" t="s">
        <v>2670</v>
      </c>
      <c r="D71" s="299"/>
      <c r="E71" s="299"/>
      <c r="F71" s="76" t="str">
        <f t="shared" si="1"/>
        <v>-</v>
      </c>
      <c r="G71" s="60"/>
      <c r="H71" s="60"/>
      <c r="I71" s="60"/>
      <c r="J71" s="60"/>
      <c r="K71" s="60"/>
      <c r="L71" s="60"/>
      <c r="M71" s="60"/>
      <c r="N71" s="60"/>
      <c r="O71" s="60"/>
      <c r="P71" s="60"/>
      <c r="Q71" s="60"/>
      <c r="R71" s="60"/>
      <c r="S71" s="60"/>
      <c r="T71" s="60"/>
      <c r="U71" s="60"/>
      <c r="V71" s="60"/>
      <c r="W71" s="60"/>
      <c r="X71" s="60"/>
      <c r="Y71" s="60"/>
    </row>
    <row r="72" spans="1:25" ht="12.75" customHeight="1" x14ac:dyDescent="0.2">
      <c r="A72" s="94" t="s">
        <v>2672</v>
      </c>
      <c r="B72" s="95" t="s">
        <v>2673</v>
      </c>
      <c r="C72" s="227" t="s">
        <v>2672</v>
      </c>
      <c r="D72" s="299"/>
      <c r="E72" s="299"/>
      <c r="F72" s="76" t="str">
        <f t="shared" si="1"/>
        <v>-</v>
      </c>
      <c r="G72" s="60"/>
      <c r="H72" s="60"/>
      <c r="I72" s="60"/>
      <c r="J72" s="60"/>
      <c r="K72" s="60"/>
      <c r="L72" s="60"/>
      <c r="M72" s="60"/>
      <c r="N72" s="60"/>
      <c r="O72" s="60"/>
      <c r="P72" s="60"/>
      <c r="Q72" s="60"/>
      <c r="R72" s="60"/>
      <c r="S72" s="60"/>
      <c r="T72" s="60"/>
      <c r="U72" s="60"/>
      <c r="V72" s="60"/>
      <c r="W72" s="60"/>
      <c r="X72" s="60"/>
      <c r="Y72" s="60"/>
    </row>
    <row r="73" spans="1:25" ht="12.75" customHeight="1" x14ac:dyDescent="0.2">
      <c r="A73" s="94" t="s">
        <v>2674</v>
      </c>
      <c r="B73" s="95" t="s">
        <v>2675</v>
      </c>
      <c r="C73" s="227" t="s">
        <v>2674</v>
      </c>
      <c r="D73" s="299"/>
      <c r="E73" s="299"/>
      <c r="F73" s="76" t="str">
        <f t="shared" si="1"/>
        <v>-</v>
      </c>
      <c r="G73" s="60"/>
      <c r="H73" s="60"/>
      <c r="I73" s="60"/>
      <c r="J73" s="60"/>
      <c r="K73" s="60"/>
      <c r="L73" s="60"/>
      <c r="M73" s="60"/>
      <c r="N73" s="60"/>
      <c r="O73" s="60"/>
      <c r="P73" s="60"/>
      <c r="Q73" s="60"/>
      <c r="R73" s="60"/>
      <c r="S73" s="60"/>
      <c r="T73" s="60"/>
      <c r="U73" s="60"/>
      <c r="V73" s="60"/>
      <c r="W73" s="60"/>
      <c r="X73" s="60"/>
      <c r="Y73" s="60"/>
    </row>
    <row r="74" spans="1:25" ht="12.75" customHeight="1" x14ac:dyDescent="0.2">
      <c r="A74" s="94" t="s">
        <v>2053</v>
      </c>
      <c r="B74" s="95" t="s">
        <v>2676</v>
      </c>
      <c r="C74" s="227" t="s">
        <v>2053</v>
      </c>
      <c r="D74" s="299"/>
      <c r="E74" s="299"/>
      <c r="F74" s="76" t="str">
        <f t="shared" si="1"/>
        <v>-</v>
      </c>
      <c r="G74" s="60"/>
      <c r="H74" s="60"/>
      <c r="I74" s="60"/>
      <c r="J74" s="60"/>
      <c r="K74" s="60"/>
      <c r="L74" s="60"/>
      <c r="M74" s="60"/>
      <c r="N74" s="60"/>
      <c r="O74" s="60"/>
      <c r="P74" s="60"/>
      <c r="Q74" s="60"/>
      <c r="R74" s="60"/>
      <c r="S74" s="60"/>
      <c r="T74" s="60"/>
      <c r="U74" s="60"/>
      <c r="V74" s="60"/>
      <c r="W74" s="60"/>
      <c r="X74" s="60"/>
      <c r="Y74" s="60"/>
    </row>
    <row r="75" spans="1:25" ht="12.75" customHeight="1" x14ac:dyDescent="0.2">
      <c r="A75" s="94" t="s">
        <v>2055</v>
      </c>
      <c r="B75" s="95" t="s">
        <v>2677</v>
      </c>
      <c r="C75" s="227" t="s">
        <v>2055</v>
      </c>
      <c r="D75" s="101">
        <f t="shared" ref="D75:E75" si="15">SUM(D76:D81)</f>
        <v>0</v>
      </c>
      <c r="E75" s="101">
        <f t="shared" si="15"/>
        <v>0</v>
      </c>
      <c r="F75" s="76" t="str">
        <f t="shared" si="1"/>
        <v>-</v>
      </c>
      <c r="G75" s="60"/>
      <c r="H75" s="60"/>
      <c r="I75" s="60"/>
      <c r="J75" s="60"/>
      <c r="K75" s="60"/>
      <c r="L75" s="60"/>
      <c r="M75" s="60"/>
      <c r="N75" s="60"/>
      <c r="O75" s="60"/>
      <c r="P75" s="60"/>
      <c r="Q75" s="60"/>
      <c r="R75" s="60"/>
      <c r="S75" s="60"/>
      <c r="T75" s="60"/>
      <c r="U75" s="60"/>
      <c r="V75" s="60"/>
      <c r="W75" s="60"/>
      <c r="X75" s="60"/>
      <c r="Y75" s="60"/>
    </row>
    <row r="76" spans="1:25" ht="12.75" customHeight="1" x14ac:dyDescent="0.2">
      <c r="A76" s="94" t="s">
        <v>2057</v>
      </c>
      <c r="B76" s="95" t="s">
        <v>2678</v>
      </c>
      <c r="C76" s="227" t="s">
        <v>2057</v>
      </c>
      <c r="D76" s="299"/>
      <c r="E76" s="299"/>
      <c r="F76" s="76" t="str">
        <f t="shared" si="1"/>
        <v>-</v>
      </c>
      <c r="G76" s="60"/>
      <c r="H76" s="60"/>
      <c r="I76" s="60"/>
      <c r="J76" s="60"/>
      <c r="K76" s="60"/>
      <c r="L76" s="60"/>
      <c r="M76" s="60"/>
      <c r="N76" s="60"/>
      <c r="O76" s="60"/>
      <c r="P76" s="60"/>
      <c r="Q76" s="60"/>
      <c r="R76" s="60"/>
      <c r="S76" s="60"/>
      <c r="T76" s="60"/>
      <c r="U76" s="60"/>
      <c r="V76" s="60"/>
      <c r="W76" s="60"/>
      <c r="X76" s="60"/>
      <c r="Y76" s="60"/>
    </row>
    <row r="77" spans="1:25" ht="12.75" customHeight="1" x14ac:dyDescent="0.2">
      <c r="A77" s="94" t="s">
        <v>2059</v>
      </c>
      <c r="B77" s="95" t="s">
        <v>2679</v>
      </c>
      <c r="C77" s="227" t="s">
        <v>2059</v>
      </c>
      <c r="D77" s="299"/>
      <c r="E77" s="299"/>
      <c r="F77" s="76" t="str">
        <f t="shared" si="1"/>
        <v>-</v>
      </c>
      <c r="G77" s="60"/>
      <c r="H77" s="60"/>
      <c r="I77" s="60"/>
      <c r="J77" s="60"/>
      <c r="K77" s="60"/>
      <c r="L77" s="60"/>
      <c r="M77" s="60"/>
      <c r="N77" s="60"/>
      <c r="O77" s="60"/>
      <c r="P77" s="60"/>
      <c r="Q77" s="60"/>
      <c r="R77" s="60"/>
      <c r="S77" s="60"/>
      <c r="T77" s="60"/>
      <c r="U77" s="60"/>
      <c r="V77" s="60"/>
      <c r="W77" s="60"/>
      <c r="X77" s="60"/>
      <c r="Y77" s="60"/>
    </row>
    <row r="78" spans="1:25" ht="12.75" customHeight="1" x14ac:dyDescent="0.2">
      <c r="A78" s="94" t="s">
        <v>2061</v>
      </c>
      <c r="B78" s="95" t="s">
        <v>2680</v>
      </c>
      <c r="C78" s="227" t="s">
        <v>2061</v>
      </c>
      <c r="D78" s="299"/>
      <c r="E78" s="299"/>
      <c r="F78" s="76" t="str">
        <f t="shared" si="1"/>
        <v>-</v>
      </c>
      <c r="G78" s="60"/>
      <c r="H78" s="60"/>
      <c r="I78" s="60"/>
      <c r="J78" s="60"/>
      <c r="K78" s="60"/>
      <c r="L78" s="60"/>
      <c r="M78" s="60"/>
      <c r="N78" s="60"/>
      <c r="O78" s="60"/>
      <c r="P78" s="60"/>
      <c r="Q78" s="60"/>
      <c r="R78" s="60"/>
      <c r="S78" s="60"/>
      <c r="T78" s="60"/>
      <c r="U78" s="60"/>
      <c r="V78" s="60"/>
      <c r="W78" s="60"/>
      <c r="X78" s="60"/>
      <c r="Y78" s="60"/>
    </row>
    <row r="79" spans="1:25" ht="12.75" customHeight="1" x14ac:dyDescent="0.2">
      <c r="A79" s="94" t="s">
        <v>2063</v>
      </c>
      <c r="B79" s="95" t="s">
        <v>2681</v>
      </c>
      <c r="C79" s="227" t="s">
        <v>2063</v>
      </c>
      <c r="D79" s="299"/>
      <c r="E79" s="299"/>
      <c r="F79" s="76" t="str">
        <f t="shared" si="1"/>
        <v>-</v>
      </c>
      <c r="G79" s="60"/>
      <c r="H79" s="60"/>
      <c r="I79" s="60"/>
      <c r="J79" s="60"/>
      <c r="K79" s="60"/>
      <c r="L79" s="60"/>
      <c r="M79" s="60"/>
      <c r="N79" s="60"/>
      <c r="O79" s="60"/>
      <c r="P79" s="60"/>
      <c r="Q79" s="60"/>
      <c r="R79" s="60"/>
      <c r="S79" s="60"/>
      <c r="T79" s="60"/>
      <c r="U79" s="60"/>
      <c r="V79" s="60"/>
      <c r="W79" s="60"/>
      <c r="X79" s="60"/>
      <c r="Y79" s="60"/>
    </row>
    <row r="80" spans="1:25" ht="12.75" customHeight="1" x14ac:dyDescent="0.2">
      <c r="A80" s="94" t="s">
        <v>2065</v>
      </c>
      <c r="B80" s="95" t="s">
        <v>2682</v>
      </c>
      <c r="C80" s="227" t="s">
        <v>2065</v>
      </c>
      <c r="D80" s="299"/>
      <c r="E80" s="299"/>
      <c r="F80" s="76" t="str">
        <f t="shared" si="1"/>
        <v>-</v>
      </c>
      <c r="G80" s="60"/>
      <c r="H80" s="60"/>
      <c r="I80" s="60"/>
      <c r="J80" s="60"/>
      <c r="K80" s="60"/>
      <c r="L80" s="60"/>
      <c r="M80" s="60"/>
      <c r="N80" s="60"/>
      <c r="O80" s="60"/>
      <c r="P80" s="60"/>
      <c r="Q80" s="60"/>
      <c r="R80" s="60"/>
      <c r="S80" s="60"/>
      <c r="T80" s="60"/>
      <c r="U80" s="60"/>
      <c r="V80" s="60"/>
      <c r="W80" s="60"/>
      <c r="X80" s="60"/>
      <c r="Y80" s="60"/>
    </row>
    <row r="81" spans="1:25" ht="12.75" customHeight="1" x14ac:dyDescent="0.2">
      <c r="A81" s="94" t="s">
        <v>2067</v>
      </c>
      <c r="B81" s="95" t="s">
        <v>2683</v>
      </c>
      <c r="C81" s="227" t="s">
        <v>2067</v>
      </c>
      <c r="D81" s="299"/>
      <c r="E81" s="299"/>
      <c r="F81" s="76" t="str">
        <f t="shared" si="1"/>
        <v>-</v>
      </c>
      <c r="G81" s="60"/>
      <c r="H81" s="60"/>
      <c r="I81" s="60"/>
      <c r="J81" s="60"/>
      <c r="K81" s="60"/>
      <c r="L81" s="60"/>
      <c r="M81" s="60"/>
      <c r="N81" s="60"/>
      <c r="O81" s="60"/>
      <c r="P81" s="60"/>
      <c r="Q81" s="60"/>
      <c r="R81" s="60"/>
      <c r="S81" s="60"/>
      <c r="T81" s="60"/>
      <c r="U81" s="60"/>
      <c r="V81" s="60"/>
      <c r="W81" s="60"/>
      <c r="X81" s="60"/>
      <c r="Y81" s="60"/>
    </row>
    <row r="82" spans="1:25" ht="12.75" customHeight="1" x14ac:dyDescent="0.2">
      <c r="A82" s="94" t="s">
        <v>2069</v>
      </c>
      <c r="B82" s="95" t="s">
        <v>2684</v>
      </c>
      <c r="C82" s="227" t="s">
        <v>2069</v>
      </c>
      <c r="D82" s="101">
        <f t="shared" ref="D82:E82" si="16">SUM(D83:D88)</f>
        <v>0</v>
      </c>
      <c r="E82" s="101">
        <f t="shared" si="16"/>
        <v>0</v>
      </c>
      <c r="F82" s="76" t="str">
        <f t="shared" si="1"/>
        <v>-</v>
      </c>
      <c r="G82" s="60"/>
      <c r="H82" s="60"/>
      <c r="I82" s="60"/>
      <c r="J82" s="60"/>
      <c r="K82" s="60"/>
      <c r="L82" s="60"/>
      <c r="M82" s="60"/>
      <c r="N82" s="60"/>
      <c r="O82" s="60"/>
      <c r="P82" s="60"/>
      <c r="Q82" s="60"/>
      <c r="R82" s="60"/>
      <c r="S82" s="60"/>
      <c r="T82" s="60"/>
      <c r="U82" s="60"/>
      <c r="V82" s="60"/>
      <c r="W82" s="60"/>
      <c r="X82" s="60"/>
      <c r="Y82" s="60"/>
    </row>
    <row r="83" spans="1:25" ht="12.75" customHeight="1" x14ac:dyDescent="0.2">
      <c r="A83" s="94" t="s">
        <v>2071</v>
      </c>
      <c r="B83" s="95" t="s">
        <v>2685</v>
      </c>
      <c r="C83" s="227" t="s">
        <v>2071</v>
      </c>
      <c r="D83" s="299"/>
      <c r="E83" s="299"/>
      <c r="F83" s="76" t="str">
        <f t="shared" si="1"/>
        <v>-</v>
      </c>
      <c r="G83" s="60"/>
      <c r="H83" s="60"/>
      <c r="I83" s="60"/>
      <c r="J83" s="60"/>
      <c r="K83" s="60"/>
      <c r="L83" s="60"/>
      <c r="M83" s="60"/>
      <c r="N83" s="60"/>
      <c r="O83" s="60"/>
      <c r="P83" s="60"/>
      <c r="Q83" s="60"/>
      <c r="R83" s="60"/>
      <c r="S83" s="60"/>
      <c r="T83" s="60"/>
      <c r="U83" s="60"/>
      <c r="V83" s="60"/>
      <c r="W83" s="60"/>
      <c r="X83" s="60"/>
      <c r="Y83" s="60"/>
    </row>
    <row r="84" spans="1:25" ht="12.75" customHeight="1" x14ac:dyDescent="0.2">
      <c r="A84" s="94" t="s">
        <v>2073</v>
      </c>
      <c r="B84" s="95" t="s">
        <v>2686</v>
      </c>
      <c r="C84" s="227" t="s">
        <v>2073</v>
      </c>
      <c r="D84" s="299"/>
      <c r="E84" s="299"/>
      <c r="F84" s="76" t="str">
        <f t="shared" si="1"/>
        <v>-</v>
      </c>
      <c r="G84" s="60"/>
      <c r="H84" s="60"/>
      <c r="I84" s="60"/>
      <c r="J84" s="60"/>
      <c r="K84" s="60"/>
      <c r="L84" s="60"/>
      <c r="M84" s="60"/>
      <c r="N84" s="60"/>
      <c r="O84" s="60"/>
      <c r="P84" s="60"/>
      <c r="Q84" s="60"/>
      <c r="R84" s="60"/>
      <c r="S84" s="60"/>
      <c r="T84" s="60"/>
      <c r="U84" s="60"/>
      <c r="V84" s="60"/>
      <c r="W84" s="60"/>
      <c r="X84" s="60"/>
      <c r="Y84" s="60"/>
    </row>
    <row r="85" spans="1:25" ht="12.75" customHeight="1" x14ac:dyDescent="0.2">
      <c r="A85" s="94" t="s">
        <v>2075</v>
      </c>
      <c r="B85" s="95" t="s">
        <v>2687</v>
      </c>
      <c r="C85" s="227" t="s">
        <v>2075</v>
      </c>
      <c r="D85" s="299"/>
      <c r="E85" s="299"/>
      <c r="F85" s="76" t="str">
        <f t="shared" si="1"/>
        <v>-</v>
      </c>
      <c r="G85" s="60"/>
      <c r="H85" s="60"/>
      <c r="I85" s="60"/>
      <c r="J85" s="60"/>
      <c r="K85" s="60"/>
      <c r="L85" s="60"/>
      <c r="M85" s="60"/>
      <c r="N85" s="60"/>
      <c r="O85" s="60"/>
      <c r="P85" s="60"/>
      <c r="Q85" s="60"/>
      <c r="R85" s="60"/>
      <c r="S85" s="60"/>
      <c r="T85" s="60"/>
      <c r="U85" s="60"/>
      <c r="V85" s="60"/>
      <c r="W85" s="60"/>
      <c r="X85" s="60"/>
      <c r="Y85" s="60"/>
    </row>
    <row r="86" spans="1:25" ht="12.75" customHeight="1" x14ac:dyDescent="0.2">
      <c r="A86" s="94" t="s">
        <v>2077</v>
      </c>
      <c r="B86" s="95" t="s">
        <v>2688</v>
      </c>
      <c r="C86" s="227" t="s">
        <v>2077</v>
      </c>
      <c r="D86" s="299"/>
      <c r="E86" s="299"/>
      <c r="F86" s="76" t="str">
        <f t="shared" si="1"/>
        <v>-</v>
      </c>
      <c r="G86" s="60"/>
      <c r="H86" s="60"/>
      <c r="I86" s="60"/>
      <c r="J86" s="60"/>
      <c r="K86" s="60"/>
      <c r="L86" s="60"/>
      <c r="M86" s="60"/>
      <c r="N86" s="60"/>
      <c r="O86" s="60"/>
      <c r="P86" s="60"/>
      <c r="Q86" s="60"/>
      <c r="R86" s="60"/>
      <c r="S86" s="60"/>
      <c r="T86" s="60"/>
      <c r="U86" s="60"/>
      <c r="V86" s="60"/>
      <c r="W86" s="60"/>
      <c r="X86" s="60"/>
      <c r="Y86" s="60"/>
    </row>
    <row r="87" spans="1:25" ht="12.75" customHeight="1" x14ac:dyDescent="0.2">
      <c r="A87" s="94" t="s">
        <v>2689</v>
      </c>
      <c r="B87" s="95" t="s">
        <v>2690</v>
      </c>
      <c r="C87" s="227" t="s">
        <v>2689</v>
      </c>
      <c r="D87" s="299"/>
      <c r="E87" s="299"/>
      <c r="F87" s="76" t="str">
        <f t="shared" si="1"/>
        <v>-</v>
      </c>
      <c r="G87" s="60"/>
      <c r="H87" s="60"/>
      <c r="I87" s="60"/>
      <c r="J87" s="60"/>
      <c r="K87" s="60"/>
      <c r="L87" s="60"/>
      <c r="M87" s="60"/>
      <c r="N87" s="60"/>
      <c r="O87" s="60"/>
      <c r="P87" s="60"/>
      <c r="Q87" s="60"/>
      <c r="R87" s="60"/>
      <c r="S87" s="60"/>
      <c r="T87" s="60"/>
      <c r="U87" s="60"/>
      <c r="V87" s="60"/>
      <c r="W87" s="60"/>
      <c r="X87" s="60"/>
      <c r="Y87" s="60"/>
    </row>
    <row r="88" spans="1:25" ht="12.75" customHeight="1" x14ac:dyDescent="0.2">
      <c r="A88" s="94" t="s">
        <v>2691</v>
      </c>
      <c r="B88" s="95" t="s">
        <v>2692</v>
      </c>
      <c r="C88" s="227" t="s">
        <v>2691</v>
      </c>
      <c r="D88" s="299"/>
      <c r="E88" s="299"/>
      <c r="F88" s="76" t="str">
        <f t="shared" si="1"/>
        <v>-</v>
      </c>
      <c r="G88" s="60"/>
      <c r="H88" s="60"/>
      <c r="I88" s="60"/>
      <c r="J88" s="60"/>
      <c r="K88" s="60"/>
      <c r="L88" s="60"/>
      <c r="M88" s="60"/>
      <c r="N88" s="60"/>
      <c r="O88" s="60"/>
      <c r="P88" s="60"/>
      <c r="Q88" s="60"/>
      <c r="R88" s="60"/>
      <c r="S88" s="60"/>
      <c r="T88" s="60"/>
      <c r="U88" s="60"/>
      <c r="V88" s="60"/>
      <c r="W88" s="60"/>
      <c r="X88" s="60"/>
      <c r="Y88" s="60"/>
    </row>
    <row r="89" spans="1:25" ht="12.75" customHeight="1" x14ac:dyDescent="0.2">
      <c r="A89" s="94" t="s">
        <v>2693</v>
      </c>
      <c r="B89" s="95" t="s">
        <v>2694</v>
      </c>
      <c r="C89" s="227" t="s">
        <v>2693</v>
      </c>
      <c r="D89" s="101">
        <f t="shared" ref="D89:E89" si="17">D90+D94+D99+D104+D105+D106</f>
        <v>0</v>
      </c>
      <c r="E89" s="101">
        <f t="shared" si="17"/>
        <v>0</v>
      </c>
      <c r="F89" s="76" t="str">
        <f t="shared" si="1"/>
        <v>-</v>
      </c>
      <c r="G89" s="60"/>
      <c r="H89" s="60"/>
      <c r="I89" s="60"/>
      <c r="J89" s="60"/>
      <c r="K89" s="60"/>
      <c r="L89" s="60"/>
      <c r="M89" s="60"/>
      <c r="N89" s="60"/>
      <c r="O89" s="60"/>
      <c r="P89" s="60"/>
      <c r="Q89" s="60"/>
      <c r="R89" s="60"/>
      <c r="S89" s="60"/>
      <c r="T89" s="60"/>
      <c r="U89" s="60"/>
      <c r="V89" s="60"/>
      <c r="W89" s="60"/>
      <c r="X89" s="60"/>
      <c r="Y89" s="60"/>
    </row>
    <row r="90" spans="1:25" ht="12.75" customHeight="1" x14ac:dyDescent="0.2">
      <c r="A90" s="94" t="s">
        <v>2695</v>
      </c>
      <c r="B90" s="95" t="s">
        <v>2696</v>
      </c>
      <c r="C90" s="227" t="s">
        <v>2695</v>
      </c>
      <c r="D90" s="101">
        <f t="shared" ref="D90:E90" si="18">SUM(D91:D93)</f>
        <v>0</v>
      </c>
      <c r="E90" s="101">
        <f t="shared" si="18"/>
        <v>0</v>
      </c>
      <c r="F90" s="76" t="str">
        <f t="shared" si="1"/>
        <v>-</v>
      </c>
      <c r="G90" s="60"/>
      <c r="H90" s="60"/>
      <c r="I90" s="60"/>
      <c r="J90" s="60"/>
      <c r="K90" s="60"/>
      <c r="L90" s="60"/>
      <c r="M90" s="60"/>
      <c r="N90" s="60"/>
      <c r="O90" s="60"/>
      <c r="P90" s="60"/>
      <c r="Q90" s="60"/>
      <c r="R90" s="60"/>
      <c r="S90" s="60"/>
      <c r="T90" s="60"/>
      <c r="U90" s="60"/>
      <c r="V90" s="60"/>
      <c r="W90" s="60"/>
      <c r="X90" s="60"/>
      <c r="Y90" s="60"/>
    </row>
    <row r="91" spans="1:25" ht="12.75" customHeight="1" x14ac:dyDescent="0.2">
      <c r="A91" s="94" t="s">
        <v>2697</v>
      </c>
      <c r="B91" s="95" t="s">
        <v>1612</v>
      </c>
      <c r="C91" s="227" t="s">
        <v>2697</v>
      </c>
      <c r="D91" s="299"/>
      <c r="E91" s="299"/>
      <c r="F91" s="76" t="str">
        <f t="shared" si="1"/>
        <v>-</v>
      </c>
      <c r="G91" s="60"/>
      <c r="H91" s="60"/>
      <c r="I91" s="60"/>
      <c r="J91" s="60"/>
      <c r="K91" s="60"/>
      <c r="L91" s="60"/>
      <c r="M91" s="60"/>
      <c r="N91" s="60"/>
      <c r="O91" s="60"/>
      <c r="P91" s="60"/>
      <c r="Q91" s="60"/>
      <c r="R91" s="60"/>
      <c r="S91" s="60"/>
      <c r="T91" s="60"/>
      <c r="U91" s="60"/>
      <c r="V91" s="60"/>
      <c r="W91" s="60"/>
      <c r="X91" s="60"/>
      <c r="Y91" s="60"/>
    </row>
    <row r="92" spans="1:25" ht="12.75" customHeight="1" x14ac:dyDescent="0.2">
      <c r="A92" s="94" t="s">
        <v>2698</v>
      </c>
      <c r="B92" s="95" t="s">
        <v>2699</v>
      </c>
      <c r="C92" s="227" t="s">
        <v>2698</v>
      </c>
      <c r="D92" s="299"/>
      <c r="E92" s="299"/>
      <c r="F92" s="76" t="str">
        <f t="shared" si="1"/>
        <v>-</v>
      </c>
      <c r="G92" s="60"/>
      <c r="H92" s="60"/>
      <c r="I92" s="60"/>
      <c r="J92" s="60"/>
      <c r="K92" s="60"/>
      <c r="L92" s="60"/>
      <c r="M92" s="60"/>
      <c r="N92" s="60"/>
      <c r="O92" s="60"/>
      <c r="P92" s="60"/>
      <c r="Q92" s="60"/>
      <c r="R92" s="60"/>
      <c r="S92" s="60"/>
      <c r="T92" s="60"/>
      <c r="U92" s="60"/>
      <c r="V92" s="60"/>
      <c r="W92" s="60"/>
      <c r="X92" s="60"/>
      <c r="Y92" s="60"/>
    </row>
    <row r="93" spans="1:25" ht="12.75" customHeight="1" x14ac:dyDescent="0.2">
      <c r="A93" s="94" t="s">
        <v>2700</v>
      </c>
      <c r="B93" s="95" t="s">
        <v>2701</v>
      </c>
      <c r="C93" s="227" t="s">
        <v>2700</v>
      </c>
      <c r="D93" s="299"/>
      <c r="E93" s="299"/>
      <c r="F93" s="76" t="str">
        <f t="shared" si="1"/>
        <v>-</v>
      </c>
      <c r="G93" s="60"/>
      <c r="H93" s="60"/>
      <c r="I93" s="60"/>
      <c r="J93" s="60"/>
      <c r="K93" s="60"/>
      <c r="L93" s="60"/>
      <c r="M93" s="60"/>
      <c r="N93" s="60"/>
      <c r="O93" s="60"/>
      <c r="P93" s="60"/>
      <c r="Q93" s="60"/>
      <c r="R93" s="60"/>
      <c r="S93" s="60"/>
      <c r="T93" s="60"/>
      <c r="U93" s="60"/>
      <c r="V93" s="60"/>
      <c r="W93" s="60"/>
      <c r="X93" s="60"/>
      <c r="Y93" s="60"/>
    </row>
    <row r="94" spans="1:25" ht="12.75" customHeight="1" x14ac:dyDescent="0.2">
      <c r="A94" s="94" t="s">
        <v>2702</v>
      </c>
      <c r="B94" s="95" t="s">
        <v>2703</v>
      </c>
      <c r="C94" s="227" t="s">
        <v>2702</v>
      </c>
      <c r="D94" s="101">
        <f t="shared" ref="D94:E94" si="19">SUM(D95:D98)</f>
        <v>0</v>
      </c>
      <c r="E94" s="101">
        <f t="shared" si="19"/>
        <v>0</v>
      </c>
      <c r="F94" s="76" t="str">
        <f t="shared" si="1"/>
        <v>-</v>
      </c>
      <c r="G94" s="60"/>
      <c r="H94" s="60"/>
      <c r="I94" s="60"/>
      <c r="J94" s="60"/>
      <c r="K94" s="60"/>
      <c r="L94" s="60"/>
      <c r="M94" s="60"/>
      <c r="N94" s="60"/>
      <c r="O94" s="60"/>
      <c r="P94" s="60"/>
      <c r="Q94" s="60"/>
      <c r="R94" s="60"/>
      <c r="S94" s="60"/>
      <c r="T94" s="60"/>
      <c r="U94" s="60"/>
      <c r="V94" s="60"/>
      <c r="W94" s="60"/>
      <c r="X94" s="60"/>
      <c r="Y94" s="60"/>
    </row>
    <row r="95" spans="1:25" ht="12.75" customHeight="1" x14ac:dyDescent="0.2">
      <c r="A95" s="94" t="s">
        <v>2704</v>
      </c>
      <c r="B95" s="95" t="s">
        <v>2705</v>
      </c>
      <c r="C95" s="227" t="s">
        <v>2704</v>
      </c>
      <c r="D95" s="299"/>
      <c r="E95" s="299"/>
      <c r="F95" s="76" t="str">
        <f t="shared" si="1"/>
        <v>-</v>
      </c>
      <c r="G95" s="60"/>
      <c r="H95" s="60"/>
      <c r="I95" s="60"/>
      <c r="J95" s="60"/>
      <c r="K95" s="60"/>
      <c r="L95" s="60"/>
      <c r="M95" s="60"/>
      <c r="N95" s="60"/>
      <c r="O95" s="60"/>
      <c r="P95" s="60"/>
      <c r="Q95" s="60"/>
      <c r="R95" s="60"/>
      <c r="S95" s="60"/>
      <c r="T95" s="60"/>
      <c r="U95" s="60"/>
      <c r="V95" s="60"/>
      <c r="W95" s="60"/>
      <c r="X95" s="60"/>
      <c r="Y95" s="60"/>
    </row>
    <row r="96" spans="1:25" ht="12.75" customHeight="1" x14ac:dyDescent="0.2">
      <c r="A96" s="94" t="s">
        <v>2706</v>
      </c>
      <c r="B96" s="95" t="s">
        <v>2707</v>
      </c>
      <c r="C96" s="227" t="s">
        <v>2706</v>
      </c>
      <c r="D96" s="299"/>
      <c r="E96" s="299"/>
      <c r="F96" s="76" t="str">
        <f t="shared" si="1"/>
        <v>-</v>
      </c>
      <c r="G96" s="60"/>
      <c r="H96" s="60"/>
      <c r="I96" s="60"/>
      <c r="J96" s="60"/>
      <c r="K96" s="60"/>
      <c r="L96" s="60"/>
      <c r="M96" s="60"/>
      <c r="N96" s="60"/>
      <c r="O96" s="60"/>
      <c r="P96" s="60"/>
      <c r="Q96" s="60"/>
      <c r="R96" s="60"/>
      <c r="S96" s="60"/>
      <c r="T96" s="60"/>
      <c r="U96" s="60"/>
      <c r="V96" s="60"/>
      <c r="W96" s="60"/>
      <c r="X96" s="60"/>
      <c r="Y96" s="60"/>
    </row>
    <row r="97" spans="1:25" ht="12.75" customHeight="1" x14ac:dyDescent="0.2">
      <c r="A97" s="94" t="s">
        <v>2708</v>
      </c>
      <c r="B97" s="95" t="s">
        <v>2709</v>
      </c>
      <c r="C97" s="227" t="s">
        <v>2708</v>
      </c>
      <c r="D97" s="299"/>
      <c r="E97" s="299"/>
      <c r="F97" s="76" t="str">
        <f t="shared" si="1"/>
        <v>-</v>
      </c>
      <c r="G97" s="60"/>
      <c r="H97" s="60"/>
      <c r="I97" s="60"/>
      <c r="J97" s="60"/>
      <c r="K97" s="60"/>
      <c r="L97" s="60"/>
      <c r="M97" s="60"/>
      <c r="N97" s="60"/>
      <c r="O97" s="60"/>
      <c r="P97" s="60"/>
      <c r="Q97" s="60"/>
      <c r="R97" s="60"/>
      <c r="S97" s="60"/>
      <c r="T97" s="60"/>
      <c r="U97" s="60"/>
      <c r="V97" s="60"/>
      <c r="W97" s="60"/>
      <c r="X97" s="60"/>
      <c r="Y97" s="60"/>
    </row>
    <row r="98" spans="1:25" ht="12.75" customHeight="1" x14ac:dyDescent="0.2">
      <c r="A98" s="94" t="s">
        <v>2710</v>
      </c>
      <c r="B98" s="95" t="s">
        <v>2711</v>
      </c>
      <c r="C98" s="227" t="s">
        <v>2710</v>
      </c>
      <c r="D98" s="299"/>
      <c r="E98" s="299"/>
      <c r="F98" s="76" t="str">
        <f t="shared" si="1"/>
        <v>-</v>
      </c>
      <c r="G98" s="60"/>
      <c r="H98" s="60"/>
      <c r="I98" s="60"/>
      <c r="J98" s="60"/>
      <c r="K98" s="60"/>
      <c r="L98" s="60"/>
      <c r="M98" s="60"/>
      <c r="N98" s="60"/>
      <c r="O98" s="60"/>
      <c r="P98" s="60"/>
      <c r="Q98" s="60"/>
      <c r="R98" s="60"/>
      <c r="S98" s="60"/>
      <c r="T98" s="60"/>
      <c r="U98" s="60"/>
      <c r="V98" s="60"/>
      <c r="W98" s="60"/>
      <c r="X98" s="60"/>
      <c r="Y98" s="60"/>
    </row>
    <row r="99" spans="1:25" ht="12.75" customHeight="1" x14ac:dyDescent="0.2">
      <c r="A99" s="94" t="s">
        <v>2712</v>
      </c>
      <c r="B99" s="95" t="s">
        <v>2713</v>
      </c>
      <c r="C99" s="227" t="s">
        <v>2712</v>
      </c>
      <c r="D99" s="101">
        <f t="shared" ref="D99:E99" si="20">SUM(D100:D103)</f>
        <v>0</v>
      </c>
      <c r="E99" s="101">
        <f t="shared" si="20"/>
        <v>0</v>
      </c>
      <c r="F99" s="76" t="str">
        <f t="shared" si="1"/>
        <v>-</v>
      </c>
      <c r="G99" s="60"/>
      <c r="H99" s="60"/>
      <c r="I99" s="60"/>
      <c r="J99" s="60"/>
      <c r="K99" s="60"/>
      <c r="L99" s="60"/>
      <c r="M99" s="60"/>
      <c r="N99" s="60"/>
      <c r="O99" s="60"/>
      <c r="P99" s="60"/>
      <c r="Q99" s="60"/>
      <c r="R99" s="60"/>
      <c r="S99" s="60"/>
      <c r="T99" s="60"/>
      <c r="U99" s="60"/>
      <c r="V99" s="60"/>
      <c r="W99" s="60"/>
      <c r="X99" s="60"/>
      <c r="Y99" s="60"/>
    </row>
    <row r="100" spans="1:25" ht="12.75" customHeight="1" x14ac:dyDescent="0.2">
      <c r="A100" s="94" t="s">
        <v>2714</v>
      </c>
      <c r="B100" s="95" t="s">
        <v>2715</v>
      </c>
      <c r="C100" s="227" t="s">
        <v>2714</v>
      </c>
      <c r="D100" s="299"/>
      <c r="E100" s="299"/>
      <c r="F100" s="76" t="str">
        <f t="shared" si="1"/>
        <v>-</v>
      </c>
      <c r="G100" s="60"/>
      <c r="H100" s="60"/>
      <c r="I100" s="60"/>
      <c r="J100" s="60"/>
      <c r="K100" s="60"/>
      <c r="L100" s="60"/>
      <c r="M100" s="60"/>
      <c r="N100" s="60"/>
      <c r="O100" s="60"/>
      <c r="P100" s="60"/>
      <c r="Q100" s="60"/>
      <c r="R100" s="60"/>
      <c r="S100" s="60"/>
      <c r="T100" s="60"/>
      <c r="U100" s="60"/>
      <c r="V100" s="60"/>
      <c r="W100" s="60"/>
      <c r="X100" s="60"/>
      <c r="Y100" s="60"/>
    </row>
    <row r="101" spans="1:25" ht="12.75" customHeight="1" x14ac:dyDescent="0.2">
      <c r="A101" s="94" t="s">
        <v>2716</v>
      </c>
      <c r="B101" s="95" t="s">
        <v>2717</v>
      </c>
      <c r="C101" s="227" t="s">
        <v>2716</v>
      </c>
      <c r="D101" s="299"/>
      <c r="E101" s="299"/>
      <c r="F101" s="76" t="str">
        <f t="shared" si="1"/>
        <v>-</v>
      </c>
      <c r="G101" s="60"/>
      <c r="H101" s="60"/>
      <c r="I101" s="60"/>
      <c r="J101" s="60"/>
      <c r="K101" s="60"/>
      <c r="L101" s="60"/>
      <c r="M101" s="60"/>
      <c r="N101" s="60"/>
      <c r="O101" s="60"/>
      <c r="P101" s="60"/>
      <c r="Q101" s="60"/>
      <c r="R101" s="60"/>
      <c r="S101" s="60"/>
      <c r="T101" s="60"/>
      <c r="U101" s="60"/>
      <c r="V101" s="60"/>
      <c r="W101" s="60"/>
      <c r="X101" s="60"/>
      <c r="Y101" s="60"/>
    </row>
    <row r="102" spans="1:25" ht="12.75" customHeight="1" x14ac:dyDescent="0.2">
      <c r="A102" s="94" t="s">
        <v>2718</v>
      </c>
      <c r="B102" s="95" t="s">
        <v>2719</v>
      </c>
      <c r="C102" s="227" t="s">
        <v>2718</v>
      </c>
      <c r="D102" s="299"/>
      <c r="E102" s="299"/>
      <c r="F102" s="76" t="str">
        <f t="shared" si="1"/>
        <v>-</v>
      </c>
      <c r="G102" s="60"/>
      <c r="H102" s="60"/>
      <c r="I102" s="60"/>
      <c r="J102" s="60"/>
      <c r="K102" s="60"/>
      <c r="L102" s="60"/>
      <c r="M102" s="60"/>
      <c r="N102" s="60"/>
      <c r="O102" s="60"/>
      <c r="P102" s="60"/>
      <c r="Q102" s="60"/>
      <c r="R102" s="60"/>
      <c r="S102" s="60"/>
      <c r="T102" s="60"/>
      <c r="U102" s="60"/>
      <c r="V102" s="60"/>
      <c r="W102" s="60"/>
      <c r="X102" s="60"/>
      <c r="Y102" s="60"/>
    </row>
    <row r="103" spans="1:25" ht="12.75" customHeight="1" x14ac:dyDescent="0.2">
      <c r="A103" s="94" t="s">
        <v>2720</v>
      </c>
      <c r="B103" s="95" t="s">
        <v>2721</v>
      </c>
      <c r="C103" s="227" t="s">
        <v>2720</v>
      </c>
      <c r="D103" s="299"/>
      <c r="E103" s="299"/>
      <c r="F103" s="76" t="str">
        <f t="shared" si="1"/>
        <v>-</v>
      </c>
      <c r="G103" s="60"/>
      <c r="H103" s="60"/>
      <c r="I103" s="60"/>
      <c r="J103" s="60"/>
      <c r="K103" s="60"/>
      <c r="L103" s="60"/>
      <c r="M103" s="60"/>
      <c r="N103" s="60"/>
      <c r="O103" s="60"/>
      <c r="P103" s="60"/>
      <c r="Q103" s="60"/>
      <c r="R103" s="60"/>
      <c r="S103" s="60"/>
      <c r="T103" s="60"/>
      <c r="U103" s="60"/>
      <c r="V103" s="60"/>
      <c r="W103" s="60"/>
      <c r="X103" s="60"/>
      <c r="Y103" s="60"/>
    </row>
    <row r="104" spans="1:25" ht="12.75" customHeight="1" x14ac:dyDescent="0.2">
      <c r="A104" s="94" t="s">
        <v>2722</v>
      </c>
      <c r="B104" s="95" t="s">
        <v>2723</v>
      </c>
      <c r="C104" s="227" t="s">
        <v>2722</v>
      </c>
      <c r="D104" s="299"/>
      <c r="E104" s="299"/>
      <c r="F104" s="76" t="str">
        <f t="shared" si="1"/>
        <v>-</v>
      </c>
      <c r="G104" s="60"/>
      <c r="H104" s="60"/>
      <c r="I104" s="60"/>
      <c r="J104" s="60"/>
      <c r="K104" s="60"/>
      <c r="L104" s="60"/>
      <c r="M104" s="60"/>
      <c r="N104" s="60"/>
      <c r="O104" s="60"/>
      <c r="P104" s="60"/>
      <c r="Q104" s="60"/>
      <c r="R104" s="60"/>
      <c r="S104" s="60"/>
      <c r="T104" s="60"/>
      <c r="U104" s="60"/>
      <c r="V104" s="60"/>
      <c r="W104" s="60"/>
      <c r="X104" s="60"/>
      <c r="Y104" s="60"/>
    </row>
    <row r="105" spans="1:25" ht="12.75" customHeight="1" x14ac:dyDescent="0.2">
      <c r="A105" s="94" t="s">
        <v>2724</v>
      </c>
      <c r="B105" s="95" t="s">
        <v>2725</v>
      </c>
      <c r="C105" s="227" t="s">
        <v>2724</v>
      </c>
      <c r="D105" s="299"/>
      <c r="E105" s="299"/>
      <c r="F105" s="76" t="str">
        <f t="shared" si="1"/>
        <v>-</v>
      </c>
      <c r="G105" s="60"/>
      <c r="H105" s="60"/>
      <c r="I105" s="60"/>
      <c r="J105" s="60"/>
      <c r="K105" s="60"/>
      <c r="L105" s="60"/>
      <c r="M105" s="60"/>
      <c r="N105" s="60"/>
      <c r="O105" s="60"/>
      <c r="P105" s="60"/>
      <c r="Q105" s="60"/>
      <c r="R105" s="60"/>
      <c r="S105" s="60"/>
      <c r="T105" s="60"/>
      <c r="U105" s="60"/>
      <c r="V105" s="60"/>
      <c r="W105" s="60"/>
      <c r="X105" s="60"/>
      <c r="Y105" s="60"/>
    </row>
    <row r="106" spans="1:25" ht="12.75" customHeight="1" x14ac:dyDescent="0.2">
      <c r="A106" s="94" t="s">
        <v>2726</v>
      </c>
      <c r="B106" s="95" t="s">
        <v>2727</v>
      </c>
      <c r="C106" s="227" t="s">
        <v>2726</v>
      </c>
      <c r="D106" s="299"/>
      <c r="E106" s="299"/>
      <c r="F106" s="76" t="str">
        <f t="shared" si="1"/>
        <v>-</v>
      </c>
      <c r="G106" s="60"/>
      <c r="H106" s="60"/>
      <c r="I106" s="60"/>
      <c r="J106" s="60"/>
      <c r="K106" s="60"/>
      <c r="L106" s="60"/>
      <c r="M106" s="60"/>
      <c r="N106" s="60"/>
      <c r="O106" s="60"/>
      <c r="P106" s="60"/>
      <c r="Q106" s="60"/>
      <c r="R106" s="60"/>
      <c r="S106" s="60"/>
      <c r="T106" s="60"/>
      <c r="U106" s="60"/>
      <c r="V106" s="60"/>
      <c r="W106" s="60"/>
      <c r="X106" s="60"/>
      <c r="Y106" s="60"/>
    </row>
    <row r="107" spans="1:25" ht="12.75" customHeight="1" x14ac:dyDescent="0.2">
      <c r="A107" s="94" t="s">
        <v>2728</v>
      </c>
      <c r="B107" s="95" t="s">
        <v>2729</v>
      </c>
      <c r="C107" s="227" t="s">
        <v>2728</v>
      </c>
      <c r="D107" s="101">
        <f t="shared" ref="D107:E107" si="21">SUM(D108:D113)</f>
        <v>0</v>
      </c>
      <c r="E107" s="101">
        <f t="shared" si="21"/>
        <v>0</v>
      </c>
      <c r="F107" s="76" t="str">
        <f t="shared" si="1"/>
        <v>-</v>
      </c>
      <c r="G107" s="60"/>
      <c r="H107" s="60"/>
      <c r="I107" s="60"/>
      <c r="J107" s="60"/>
      <c r="K107" s="60"/>
      <c r="L107" s="60"/>
      <c r="M107" s="60"/>
      <c r="N107" s="60"/>
      <c r="O107" s="60"/>
      <c r="P107" s="60"/>
      <c r="Q107" s="60"/>
      <c r="R107" s="60"/>
      <c r="S107" s="60"/>
      <c r="T107" s="60"/>
      <c r="U107" s="60"/>
      <c r="V107" s="60"/>
      <c r="W107" s="60"/>
      <c r="X107" s="60"/>
      <c r="Y107" s="60"/>
    </row>
    <row r="108" spans="1:25" ht="12.75" customHeight="1" x14ac:dyDescent="0.2">
      <c r="A108" s="94" t="s">
        <v>2730</v>
      </c>
      <c r="B108" s="95" t="s">
        <v>2731</v>
      </c>
      <c r="C108" s="227" t="s">
        <v>2730</v>
      </c>
      <c r="D108" s="299"/>
      <c r="E108" s="299"/>
      <c r="F108" s="76" t="str">
        <f t="shared" si="1"/>
        <v>-</v>
      </c>
      <c r="G108" s="60"/>
      <c r="H108" s="60"/>
      <c r="I108" s="60"/>
      <c r="J108" s="60"/>
      <c r="K108" s="60"/>
      <c r="L108" s="60"/>
      <c r="M108" s="60"/>
      <c r="N108" s="60"/>
      <c r="O108" s="60"/>
      <c r="P108" s="60"/>
      <c r="Q108" s="60"/>
      <c r="R108" s="60"/>
      <c r="S108" s="60"/>
      <c r="T108" s="60"/>
      <c r="U108" s="60"/>
      <c r="V108" s="60"/>
      <c r="W108" s="60"/>
      <c r="X108" s="60"/>
      <c r="Y108" s="60"/>
    </row>
    <row r="109" spans="1:25" ht="12.75" customHeight="1" x14ac:dyDescent="0.2">
      <c r="A109" s="94" t="s">
        <v>2732</v>
      </c>
      <c r="B109" s="95" t="s">
        <v>2733</v>
      </c>
      <c r="C109" s="227" t="s">
        <v>2732</v>
      </c>
      <c r="D109" s="299"/>
      <c r="E109" s="299"/>
      <c r="F109" s="76" t="str">
        <f t="shared" si="1"/>
        <v>-</v>
      </c>
      <c r="G109" s="60"/>
      <c r="H109" s="60"/>
      <c r="I109" s="60"/>
      <c r="J109" s="60"/>
      <c r="K109" s="60"/>
      <c r="L109" s="60"/>
      <c r="M109" s="60"/>
      <c r="N109" s="60"/>
      <c r="O109" s="60"/>
      <c r="P109" s="60"/>
      <c r="Q109" s="60"/>
      <c r="R109" s="60"/>
      <c r="S109" s="60"/>
      <c r="T109" s="60"/>
      <c r="U109" s="60"/>
      <c r="V109" s="60"/>
      <c r="W109" s="60"/>
      <c r="X109" s="60"/>
      <c r="Y109" s="60"/>
    </row>
    <row r="110" spans="1:25" ht="12.75" customHeight="1" x14ac:dyDescent="0.2">
      <c r="A110" s="94" t="s">
        <v>2734</v>
      </c>
      <c r="B110" s="95" t="s">
        <v>2735</v>
      </c>
      <c r="C110" s="227" t="s">
        <v>2734</v>
      </c>
      <c r="D110" s="299"/>
      <c r="E110" s="299"/>
      <c r="F110" s="76" t="str">
        <f t="shared" si="1"/>
        <v>-</v>
      </c>
      <c r="G110" s="60"/>
      <c r="H110" s="60"/>
      <c r="I110" s="60"/>
      <c r="J110" s="60"/>
      <c r="K110" s="60"/>
      <c r="L110" s="60"/>
      <c r="M110" s="60"/>
      <c r="N110" s="60"/>
      <c r="O110" s="60"/>
      <c r="P110" s="60"/>
      <c r="Q110" s="60"/>
      <c r="R110" s="60"/>
      <c r="S110" s="60"/>
      <c r="T110" s="60"/>
      <c r="U110" s="60"/>
      <c r="V110" s="60"/>
      <c r="W110" s="60"/>
      <c r="X110" s="60"/>
      <c r="Y110" s="60"/>
    </row>
    <row r="111" spans="1:25" ht="12.75" customHeight="1" x14ac:dyDescent="0.2">
      <c r="A111" s="94" t="s">
        <v>2736</v>
      </c>
      <c r="B111" s="95" t="s">
        <v>2737</v>
      </c>
      <c r="C111" s="227" t="s">
        <v>2736</v>
      </c>
      <c r="D111" s="299"/>
      <c r="E111" s="299"/>
      <c r="F111" s="76" t="str">
        <f t="shared" si="1"/>
        <v>-</v>
      </c>
      <c r="G111" s="60"/>
      <c r="H111" s="60"/>
      <c r="I111" s="60"/>
      <c r="J111" s="60"/>
      <c r="K111" s="60"/>
      <c r="L111" s="60"/>
      <c r="M111" s="60"/>
      <c r="N111" s="60"/>
      <c r="O111" s="60"/>
      <c r="P111" s="60"/>
      <c r="Q111" s="60"/>
      <c r="R111" s="60"/>
      <c r="S111" s="60"/>
      <c r="T111" s="60"/>
      <c r="U111" s="60"/>
      <c r="V111" s="60"/>
      <c r="W111" s="60"/>
      <c r="X111" s="60"/>
      <c r="Y111" s="60"/>
    </row>
    <row r="112" spans="1:25" ht="12.75" customHeight="1" x14ac:dyDescent="0.2">
      <c r="A112" s="94" t="s">
        <v>2738</v>
      </c>
      <c r="B112" s="95" t="s">
        <v>2739</v>
      </c>
      <c r="C112" s="227" t="s">
        <v>2738</v>
      </c>
      <c r="D112" s="299"/>
      <c r="E112" s="299"/>
      <c r="F112" s="76" t="str">
        <f t="shared" si="1"/>
        <v>-</v>
      </c>
      <c r="G112" s="60"/>
      <c r="H112" s="60"/>
      <c r="I112" s="60"/>
      <c r="J112" s="60"/>
      <c r="K112" s="60"/>
      <c r="L112" s="60"/>
      <c r="M112" s="60"/>
      <c r="N112" s="60"/>
      <c r="O112" s="60"/>
      <c r="P112" s="60"/>
      <c r="Q112" s="60"/>
      <c r="R112" s="60"/>
      <c r="S112" s="60"/>
      <c r="T112" s="60"/>
      <c r="U112" s="60"/>
      <c r="V112" s="60"/>
      <c r="W112" s="60"/>
      <c r="X112" s="60"/>
      <c r="Y112" s="60"/>
    </row>
    <row r="113" spans="1:25" ht="12.75" customHeight="1" x14ac:dyDescent="0.2">
      <c r="A113" s="94" t="s">
        <v>2740</v>
      </c>
      <c r="B113" s="95" t="s">
        <v>2741</v>
      </c>
      <c r="C113" s="227" t="s">
        <v>2740</v>
      </c>
      <c r="D113" s="299"/>
      <c r="E113" s="299"/>
      <c r="F113" s="76" t="str">
        <f t="shared" si="1"/>
        <v>-</v>
      </c>
      <c r="G113" s="60"/>
      <c r="H113" s="60"/>
      <c r="I113" s="60"/>
      <c r="J113" s="60"/>
      <c r="K113" s="60"/>
      <c r="L113" s="60"/>
      <c r="M113" s="60"/>
      <c r="N113" s="60"/>
      <c r="O113" s="60"/>
      <c r="P113" s="60"/>
      <c r="Q113" s="60"/>
      <c r="R113" s="60"/>
      <c r="S113" s="60"/>
      <c r="T113" s="60"/>
      <c r="U113" s="60"/>
      <c r="V113" s="60"/>
      <c r="W113" s="60"/>
      <c r="X113" s="60"/>
      <c r="Y113" s="60"/>
    </row>
    <row r="114" spans="1:25" ht="12.75" customHeight="1" x14ac:dyDescent="0.2">
      <c r="A114" s="94" t="s">
        <v>2742</v>
      </c>
      <c r="B114" s="95" t="s">
        <v>2743</v>
      </c>
      <c r="C114" s="227" t="s">
        <v>2742</v>
      </c>
      <c r="D114" s="101">
        <f t="shared" ref="D114:E114" si="22">D115+D118+D121+D122+SUM(D125:D128)</f>
        <v>0</v>
      </c>
      <c r="E114" s="101">
        <f t="shared" si="22"/>
        <v>0</v>
      </c>
      <c r="F114" s="76" t="str">
        <f t="shared" si="1"/>
        <v>-</v>
      </c>
      <c r="G114" s="60"/>
      <c r="H114" s="60"/>
      <c r="I114" s="60"/>
      <c r="J114" s="60"/>
      <c r="K114" s="60"/>
      <c r="L114" s="60"/>
      <c r="M114" s="60"/>
      <c r="N114" s="60"/>
      <c r="O114" s="60"/>
      <c r="P114" s="60"/>
      <c r="Q114" s="60"/>
      <c r="R114" s="60"/>
      <c r="S114" s="60"/>
      <c r="T114" s="60"/>
      <c r="U114" s="60"/>
      <c r="V114" s="60"/>
      <c r="W114" s="60"/>
      <c r="X114" s="60"/>
      <c r="Y114" s="60"/>
    </row>
    <row r="115" spans="1:25" ht="12.75" customHeight="1" x14ac:dyDescent="0.2">
      <c r="A115" s="94" t="s">
        <v>2744</v>
      </c>
      <c r="B115" s="95" t="s">
        <v>2745</v>
      </c>
      <c r="C115" s="227" t="s">
        <v>2744</v>
      </c>
      <c r="D115" s="101">
        <f t="shared" ref="D115:E115" si="23">SUM(D116:D117)</f>
        <v>0</v>
      </c>
      <c r="E115" s="101">
        <f t="shared" si="23"/>
        <v>0</v>
      </c>
      <c r="F115" s="76" t="str">
        <f t="shared" si="1"/>
        <v>-</v>
      </c>
      <c r="G115" s="60"/>
      <c r="H115" s="60"/>
      <c r="I115" s="60"/>
      <c r="J115" s="60"/>
      <c r="K115" s="60"/>
      <c r="L115" s="60"/>
      <c r="M115" s="60"/>
      <c r="N115" s="60"/>
      <c r="O115" s="60"/>
      <c r="P115" s="60"/>
      <c r="Q115" s="60"/>
      <c r="R115" s="60"/>
      <c r="S115" s="60"/>
      <c r="T115" s="60"/>
      <c r="U115" s="60"/>
      <c r="V115" s="60"/>
      <c r="W115" s="60"/>
      <c r="X115" s="60"/>
      <c r="Y115" s="60"/>
    </row>
    <row r="116" spans="1:25" ht="12.75" customHeight="1" x14ac:dyDescent="0.2">
      <c r="A116" s="94" t="s">
        <v>2746</v>
      </c>
      <c r="B116" s="95" t="s">
        <v>2747</v>
      </c>
      <c r="C116" s="227" t="s">
        <v>2746</v>
      </c>
      <c r="D116" s="299"/>
      <c r="E116" s="299"/>
      <c r="F116" s="76" t="str">
        <f t="shared" si="1"/>
        <v>-</v>
      </c>
      <c r="G116" s="60"/>
      <c r="H116" s="60"/>
      <c r="I116" s="60"/>
      <c r="J116" s="60"/>
      <c r="K116" s="60"/>
      <c r="L116" s="60"/>
      <c r="M116" s="60"/>
      <c r="N116" s="60"/>
      <c r="O116" s="60"/>
      <c r="P116" s="60"/>
      <c r="Q116" s="60"/>
      <c r="R116" s="60"/>
      <c r="S116" s="60"/>
      <c r="T116" s="60"/>
      <c r="U116" s="60"/>
      <c r="V116" s="60"/>
      <c r="W116" s="60"/>
      <c r="X116" s="60"/>
      <c r="Y116" s="60"/>
    </row>
    <row r="117" spans="1:25" ht="12.75" customHeight="1" x14ac:dyDescent="0.2">
      <c r="A117" s="94" t="s">
        <v>2748</v>
      </c>
      <c r="B117" s="95" t="s">
        <v>2749</v>
      </c>
      <c r="C117" s="227" t="s">
        <v>2748</v>
      </c>
      <c r="D117" s="299"/>
      <c r="E117" s="299"/>
      <c r="F117" s="76" t="str">
        <f t="shared" si="1"/>
        <v>-</v>
      </c>
      <c r="G117" s="60"/>
      <c r="H117" s="60"/>
      <c r="I117" s="60"/>
      <c r="J117" s="60"/>
      <c r="K117" s="60"/>
      <c r="L117" s="60"/>
      <c r="M117" s="60"/>
      <c r="N117" s="60"/>
      <c r="O117" s="60"/>
      <c r="P117" s="60"/>
      <c r="Q117" s="60"/>
      <c r="R117" s="60"/>
      <c r="S117" s="60"/>
      <c r="T117" s="60"/>
      <c r="U117" s="60"/>
      <c r="V117" s="60"/>
      <c r="W117" s="60"/>
      <c r="X117" s="60"/>
      <c r="Y117" s="60"/>
    </row>
    <row r="118" spans="1:25" ht="12.75" customHeight="1" x14ac:dyDescent="0.2">
      <c r="A118" s="94" t="s">
        <v>2750</v>
      </c>
      <c r="B118" s="95" t="s">
        <v>2751</v>
      </c>
      <c r="C118" s="227" t="s">
        <v>2750</v>
      </c>
      <c r="D118" s="101">
        <f t="shared" ref="D118:E118" si="24">SUM(D119:D120)</f>
        <v>0</v>
      </c>
      <c r="E118" s="101">
        <f t="shared" si="24"/>
        <v>0</v>
      </c>
      <c r="F118" s="76" t="str">
        <f t="shared" si="1"/>
        <v>-</v>
      </c>
      <c r="G118" s="60"/>
      <c r="H118" s="60"/>
      <c r="I118" s="60"/>
      <c r="J118" s="60"/>
      <c r="K118" s="60"/>
      <c r="L118" s="60"/>
      <c r="M118" s="60"/>
      <c r="N118" s="60"/>
      <c r="O118" s="60"/>
      <c r="P118" s="60"/>
      <c r="Q118" s="60"/>
      <c r="R118" s="60"/>
      <c r="S118" s="60"/>
      <c r="T118" s="60"/>
      <c r="U118" s="60"/>
      <c r="V118" s="60"/>
      <c r="W118" s="60"/>
      <c r="X118" s="60"/>
      <c r="Y118" s="60"/>
    </row>
    <row r="119" spans="1:25" ht="12.75" customHeight="1" x14ac:dyDescent="0.2">
      <c r="A119" s="94" t="s">
        <v>2752</v>
      </c>
      <c r="B119" s="95" t="s">
        <v>2753</v>
      </c>
      <c r="C119" s="227" t="s">
        <v>2752</v>
      </c>
      <c r="D119" s="299"/>
      <c r="E119" s="299"/>
      <c r="F119" s="76" t="str">
        <f t="shared" si="1"/>
        <v>-</v>
      </c>
      <c r="G119" s="60"/>
      <c r="H119" s="60"/>
      <c r="I119" s="60"/>
      <c r="J119" s="60"/>
      <c r="K119" s="60"/>
      <c r="L119" s="60"/>
      <c r="M119" s="60"/>
      <c r="N119" s="60"/>
      <c r="O119" s="60"/>
      <c r="P119" s="60"/>
      <c r="Q119" s="60"/>
      <c r="R119" s="60"/>
      <c r="S119" s="60"/>
      <c r="T119" s="60"/>
      <c r="U119" s="60"/>
      <c r="V119" s="60"/>
      <c r="W119" s="60"/>
      <c r="X119" s="60"/>
      <c r="Y119" s="60"/>
    </row>
    <row r="120" spans="1:25" ht="12.75" customHeight="1" x14ac:dyDescent="0.2">
      <c r="A120" s="94" t="s">
        <v>2754</v>
      </c>
      <c r="B120" s="95" t="s">
        <v>2755</v>
      </c>
      <c r="C120" s="227" t="s">
        <v>2754</v>
      </c>
      <c r="D120" s="299"/>
      <c r="E120" s="299"/>
      <c r="F120" s="76" t="str">
        <f t="shared" si="1"/>
        <v>-</v>
      </c>
      <c r="G120" s="60"/>
      <c r="H120" s="60"/>
      <c r="I120" s="60"/>
      <c r="J120" s="60"/>
      <c r="K120" s="60"/>
      <c r="L120" s="60"/>
      <c r="M120" s="60"/>
      <c r="N120" s="60"/>
      <c r="O120" s="60"/>
      <c r="P120" s="60"/>
      <c r="Q120" s="60"/>
      <c r="R120" s="60"/>
      <c r="S120" s="60"/>
      <c r="T120" s="60"/>
      <c r="U120" s="60"/>
      <c r="V120" s="60"/>
      <c r="W120" s="60"/>
      <c r="X120" s="60"/>
      <c r="Y120" s="60"/>
    </row>
    <row r="121" spans="1:25" ht="12.75" customHeight="1" x14ac:dyDescent="0.2">
      <c r="A121" s="94" t="s">
        <v>2756</v>
      </c>
      <c r="B121" s="95" t="s">
        <v>2757</v>
      </c>
      <c r="C121" s="227" t="s">
        <v>2756</v>
      </c>
      <c r="D121" s="299"/>
      <c r="E121" s="299"/>
      <c r="F121" s="76" t="str">
        <f t="shared" si="1"/>
        <v>-</v>
      </c>
      <c r="G121" s="60"/>
      <c r="H121" s="60"/>
      <c r="I121" s="60"/>
      <c r="J121" s="60"/>
      <c r="K121" s="60"/>
      <c r="L121" s="60"/>
      <c r="M121" s="60"/>
      <c r="N121" s="60"/>
      <c r="O121" s="60"/>
      <c r="P121" s="60"/>
      <c r="Q121" s="60"/>
      <c r="R121" s="60"/>
      <c r="S121" s="60"/>
      <c r="T121" s="60"/>
      <c r="U121" s="60"/>
      <c r="V121" s="60"/>
      <c r="W121" s="60"/>
      <c r="X121" s="60"/>
      <c r="Y121" s="60"/>
    </row>
    <row r="122" spans="1:25" ht="12.75" customHeight="1" x14ac:dyDescent="0.2">
      <c r="A122" s="94" t="s">
        <v>2758</v>
      </c>
      <c r="B122" s="95" t="s">
        <v>2759</v>
      </c>
      <c r="C122" s="227" t="s">
        <v>2758</v>
      </c>
      <c r="D122" s="101">
        <f t="shared" ref="D122:E122" si="25">SUM(D123:D124)</f>
        <v>0</v>
      </c>
      <c r="E122" s="101">
        <f t="shared" si="25"/>
        <v>0</v>
      </c>
      <c r="F122" s="76" t="str">
        <f t="shared" si="1"/>
        <v>-</v>
      </c>
      <c r="G122" s="60"/>
      <c r="H122" s="60"/>
      <c r="I122" s="60"/>
      <c r="J122" s="60"/>
      <c r="K122" s="60"/>
      <c r="L122" s="60"/>
      <c r="M122" s="60"/>
      <c r="N122" s="60"/>
      <c r="O122" s="60"/>
      <c r="P122" s="60"/>
      <c r="Q122" s="60"/>
      <c r="R122" s="60"/>
      <c r="S122" s="60"/>
      <c r="T122" s="60"/>
      <c r="U122" s="60"/>
      <c r="V122" s="60"/>
      <c r="W122" s="60"/>
      <c r="X122" s="60"/>
      <c r="Y122" s="60"/>
    </row>
    <row r="123" spans="1:25" ht="12.75" customHeight="1" x14ac:dyDescent="0.2">
      <c r="A123" s="94" t="s">
        <v>2760</v>
      </c>
      <c r="B123" s="95" t="s">
        <v>2761</v>
      </c>
      <c r="C123" s="227" t="s">
        <v>2760</v>
      </c>
      <c r="D123" s="299"/>
      <c r="E123" s="299"/>
      <c r="F123" s="76" t="str">
        <f t="shared" si="1"/>
        <v>-</v>
      </c>
      <c r="G123" s="60"/>
      <c r="H123" s="60"/>
      <c r="I123" s="60"/>
      <c r="J123" s="60"/>
      <c r="K123" s="60"/>
      <c r="L123" s="60"/>
      <c r="M123" s="60"/>
      <c r="N123" s="60"/>
      <c r="O123" s="60"/>
      <c r="P123" s="60"/>
      <c r="Q123" s="60"/>
      <c r="R123" s="60"/>
      <c r="S123" s="60"/>
      <c r="T123" s="60"/>
      <c r="U123" s="60"/>
      <c r="V123" s="60"/>
      <c r="W123" s="60"/>
      <c r="X123" s="60"/>
      <c r="Y123" s="60"/>
    </row>
    <row r="124" spans="1:25" ht="12.75" customHeight="1" x14ac:dyDescent="0.2">
      <c r="A124" s="94" t="s">
        <v>2762</v>
      </c>
      <c r="B124" s="95" t="s">
        <v>2763</v>
      </c>
      <c r="C124" s="227" t="s">
        <v>2762</v>
      </c>
      <c r="D124" s="299"/>
      <c r="E124" s="299"/>
      <c r="F124" s="76" t="str">
        <f t="shared" si="1"/>
        <v>-</v>
      </c>
      <c r="G124" s="60"/>
      <c r="H124" s="60"/>
      <c r="I124" s="60"/>
      <c r="J124" s="60"/>
      <c r="K124" s="60"/>
      <c r="L124" s="60"/>
      <c r="M124" s="60"/>
      <c r="N124" s="60"/>
      <c r="O124" s="60"/>
      <c r="P124" s="60"/>
      <c r="Q124" s="60"/>
      <c r="R124" s="60"/>
      <c r="S124" s="60"/>
      <c r="T124" s="60"/>
      <c r="U124" s="60"/>
      <c r="V124" s="60"/>
      <c r="W124" s="60"/>
      <c r="X124" s="60"/>
      <c r="Y124" s="60"/>
    </row>
    <row r="125" spans="1:25" ht="12.75" customHeight="1" x14ac:dyDescent="0.2">
      <c r="A125" s="94" t="s">
        <v>2764</v>
      </c>
      <c r="B125" s="95" t="s">
        <v>2765</v>
      </c>
      <c r="C125" s="227" t="s">
        <v>2764</v>
      </c>
      <c r="D125" s="299"/>
      <c r="E125" s="299"/>
      <c r="F125" s="76" t="str">
        <f t="shared" si="1"/>
        <v>-</v>
      </c>
      <c r="G125" s="60"/>
      <c r="H125" s="60"/>
      <c r="I125" s="60"/>
      <c r="J125" s="60"/>
      <c r="K125" s="60"/>
      <c r="L125" s="60"/>
      <c r="M125" s="60"/>
      <c r="N125" s="60"/>
      <c r="O125" s="60"/>
      <c r="P125" s="60"/>
      <c r="Q125" s="60"/>
      <c r="R125" s="60"/>
      <c r="S125" s="60"/>
      <c r="T125" s="60"/>
      <c r="U125" s="60"/>
      <c r="V125" s="60"/>
      <c r="W125" s="60"/>
      <c r="X125" s="60"/>
      <c r="Y125" s="60"/>
    </row>
    <row r="126" spans="1:25" ht="12.75" customHeight="1" x14ac:dyDescent="0.2">
      <c r="A126" s="94" t="s">
        <v>2766</v>
      </c>
      <c r="B126" s="95" t="s">
        <v>2767</v>
      </c>
      <c r="C126" s="227" t="s">
        <v>2766</v>
      </c>
      <c r="D126" s="299"/>
      <c r="E126" s="299"/>
      <c r="F126" s="76" t="str">
        <f t="shared" si="1"/>
        <v>-</v>
      </c>
      <c r="G126" s="60"/>
      <c r="H126" s="60"/>
      <c r="I126" s="60"/>
      <c r="J126" s="60"/>
      <c r="K126" s="60"/>
      <c r="L126" s="60"/>
      <c r="M126" s="60"/>
      <c r="N126" s="60"/>
      <c r="O126" s="60"/>
      <c r="P126" s="60"/>
      <c r="Q126" s="60"/>
      <c r="R126" s="60"/>
      <c r="S126" s="60"/>
      <c r="T126" s="60"/>
      <c r="U126" s="60"/>
      <c r="V126" s="60"/>
      <c r="W126" s="60"/>
      <c r="X126" s="60"/>
      <c r="Y126" s="60"/>
    </row>
    <row r="127" spans="1:25" ht="12.75" customHeight="1" x14ac:dyDescent="0.2">
      <c r="A127" s="94" t="s">
        <v>2768</v>
      </c>
      <c r="B127" s="95" t="s">
        <v>2769</v>
      </c>
      <c r="C127" s="227" t="s">
        <v>2768</v>
      </c>
      <c r="D127" s="299"/>
      <c r="E127" s="299"/>
      <c r="F127" s="76" t="str">
        <f t="shared" si="1"/>
        <v>-</v>
      </c>
      <c r="G127" s="60"/>
      <c r="H127" s="60"/>
      <c r="I127" s="60"/>
      <c r="J127" s="60"/>
      <c r="K127" s="60"/>
      <c r="L127" s="60"/>
      <c r="M127" s="60"/>
      <c r="N127" s="60"/>
      <c r="O127" s="60"/>
      <c r="P127" s="60"/>
      <c r="Q127" s="60"/>
      <c r="R127" s="60"/>
      <c r="S127" s="60"/>
      <c r="T127" s="60"/>
      <c r="U127" s="60"/>
      <c r="V127" s="60"/>
      <c r="W127" s="60"/>
      <c r="X127" s="60"/>
      <c r="Y127" s="60"/>
    </row>
    <row r="128" spans="1:25" ht="12.75" customHeight="1" x14ac:dyDescent="0.2">
      <c r="A128" s="94" t="s">
        <v>2770</v>
      </c>
      <c r="B128" s="95" t="s">
        <v>2771</v>
      </c>
      <c r="C128" s="227" t="s">
        <v>2770</v>
      </c>
      <c r="D128" s="299"/>
      <c r="E128" s="299"/>
      <c r="F128" s="76" t="str">
        <f t="shared" si="1"/>
        <v>-</v>
      </c>
      <c r="G128" s="60"/>
      <c r="H128" s="60"/>
      <c r="I128" s="60"/>
      <c r="J128" s="60"/>
      <c r="K128" s="60"/>
      <c r="L128" s="60"/>
      <c r="M128" s="60"/>
      <c r="N128" s="60"/>
      <c r="O128" s="60"/>
      <c r="P128" s="60"/>
      <c r="Q128" s="60"/>
      <c r="R128" s="60"/>
      <c r="S128" s="60"/>
      <c r="T128" s="60"/>
      <c r="U128" s="60"/>
      <c r="V128" s="60"/>
      <c r="W128" s="60"/>
      <c r="X128" s="60"/>
      <c r="Y128" s="60"/>
    </row>
    <row r="129" spans="1:25" ht="12.75" customHeight="1" x14ac:dyDescent="0.2">
      <c r="A129" s="94" t="s">
        <v>2772</v>
      </c>
      <c r="B129" s="95" t="s">
        <v>2773</v>
      </c>
      <c r="C129" s="227" t="s">
        <v>2772</v>
      </c>
      <c r="D129" s="101">
        <f t="shared" ref="D129:E129" si="26">D130+D133+SUM(D134:D140)</f>
        <v>0</v>
      </c>
      <c r="E129" s="101">
        <f t="shared" si="26"/>
        <v>0</v>
      </c>
      <c r="F129" s="76" t="str">
        <f t="shared" si="1"/>
        <v>-</v>
      </c>
      <c r="G129" s="60"/>
      <c r="H129" s="60"/>
      <c r="I129" s="60"/>
      <c r="J129" s="60"/>
      <c r="K129" s="60"/>
      <c r="L129" s="60"/>
      <c r="M129" s="60"/>
      <c r="N129" s="60"/>
      <c r="O129" s="60"/>
      <c r="P129" s="60"/>
      <c r="Q129" s="60"/>
      <c r="R129" s="60"/>
      <c r="S129" s="60"/>
      <c r="T129" s="60"/>
      <c r="U129" s="60"/>
      <c r="V129" s="60"/>
      <c r="W129" s="60"/>
      <c r="X129" s="60"/>
      <c r="Y129" s="60"/>
    </row>
    <row r="130" spans="1:25" ht="12.75" customHeight="1" x14ac:dyDescent="0.2">
      <c r="A130" s="94" t="s">
        <v>2774</v>
      </c>
      <c r="B130" s="95" t="s">
        <v>2775</v>
      </c>
      <c r="C130" s="227" t="s">
        <v>2774</v>
      </c>
      <c r="D130" s="101">
        <f t="shared" ref="D130:E130" si="27">SUM(D131:D132)</f>
        <v>0</v>
      </c>
      <c r="E130" s="101">
        <f t="shared" si="27"/>
        <v>0</v>
      </c>
      <c r="F130" s="76" t="str">
        <f t="shared" si="1"/>
        <v>-</v>
      </c>
      <c r="G130" s="60"/>
      <c r="H130" s="60"/>
      <c r="I130" s="60"/>
      <c r="J130" s="60"/>
      <c r="K130" s="60"/>
      <c r="L130" s="60"/>
      <c r="M130" s="60"/>
      <c r="N130" s="60"/>
      <c r="O130" s="60"/>
      <c r="P130" s="60"/>
      <c r="Q130" s="60"/>
      <c r="R130" s="60"/>
      <c r="S130" s="60"/>
      <c r="T130" s="60"/>
      <c r="U130" s="60"/>
      <c r="V130" s="60"/>
      <c r="W130" s="60"/>
      <c r="X130" s="60"/>
      <c r="Y130" s="60"/>
    </row>
    <row r="131" spans="1:25" ht="12.75" customHeight="1" x14ac:dyDescent="0.2">
      <c r="A131" s="94" t="s">
        <v>2776</v>
      </c>
      <c r="B131" s="95" t="s">
        <v>2777</v>
      </c>
      <c r="C131" s="227" t="s">
        <v>2776</v>
      </c>
      <c r="D131" s="299"/>
      <c r="E131" s="299"/>
      <c r="F131" s="76" t="str">
        <f t="shared" si="1"/>
        <v>-</v>
      </c>
      <c r="G131" s="60"/>
      <c r="H131" s="60"/>
      <c r="I131" s="60"/>
      <c r="J131" s="60"/>
      <c r="K131" s="60"/>
      <c r="L131" s="60"/>
      <c r="M131" s="60"/>
      <c r="N131" s="60"/>
      <c r="O131" s="60"/>
      <c r="P131" s="60"/>
      <c r="Q131" s="60"/>
      <c r="R131" s="60"/>
      <c r="S131" s="60"/>
      <c r="T131" s="60"/>
      <c r="U131" s="60"/>
      <c r="V131" s="60"/>
      <c r="W131" s="60"/>
      <c r="X131" s="60"/>
      <c r="Y131" s="60"/>
    </row>
    <row r="132" spans="1:25" ht="12.75" customHeight="1" x14ac:dyDescent="0.2">
      <c r="A132" s="94" t="s">
        <v>2778</v>
      </c>
      <c r="B132" s="95" t="s">
        <v>2779</v>
      </c>
      <c r="C132" s="227" t="s">
        <v>2778</v>
      </c>
      <c r="D132" s="299"/>
      <c r="E132" s="299"/>
      <c r="F132" s="76" t="str">
        <f t="shared" si="1"/>
        <v>-</v>
      </c>
      <c r="G132" s="60"/>
      <c r="H132" s="60"/>
      <c r="I132" s="60"/>
      <c r="J132" s="60"/>
      <c r="K132" s="60"/>
      <c r="L132" s="60"/>
      <c r="M132" s="60"/>
      <c r="N132" s="60"/>
      <c r="O132" s="60"/>
      <c r="P132" s="60"/>
      <c r="Q132" s="60"/>
      <c r="R132" s="60"/>
      <c r="S132" s="60"/>
      <c r="T132" s="60"/>
      <c r="U132" s="60"/>
      <c r="V132" s="60"/>
      <c r="W132" s="60"/>
      <c r="X132" s="60"/>
      <c r="Y132" s="60"/>
    </row>
    <row r="133" spans="1:25" ht="12.75" customHeight="1" x14ac:dyDescent="0.2">
      <c r="A133" s="94" t="s">
        <v>2780</v>
      </c>
      <c r="B133" s="95" t="s">
        <v>2781</v>
      </c>
      <c r="C133" s="227" t="s">
        <v>2780</v>
      </c>
      <c r="D133" s="299"/>
      <c r="E133" s="299"/>
      <c r="F133" s="76" t="str">
        <f t="shared" si="1"/>
        <v>-</v>
      </c>
      <c r="G133" s="60"/>
      <c r="H133" s="60"/>
      <c r="I133" s="60"/>
      <c r="J133" s="60"/>
      <c r="K133" s="60"/>
      <c r="L133" s="60"/>
      <c r="M133" s="60"/>
      <c r="N133" s="60"/>
      <c r="O133" s="60"/>
      <c r="P133" s="60"/>
      <c r="Q133" s="60"/>
      <c r="R133" s="60"/>
      <c r="S133" s="60"/>
      <c r="T133" s="60"/>
      <c r="U133" s="60"/>
      <c r="V133" s="60"/>
      <c r="W133" s="60"/>
      <c r="X133" s="60"/>
      <c r="Y133" s="60"/>
    </row>
    <row r="134" spans="1:25" ht="12.75" customHeight="1" x14ac:dyDescent="0.2">
      <c r="A134" s="94" t="s">
        <v>2782</v>
      </c>
      <c r="B134" s="95" t="s">
        <v>2783</v>
      </c>
      <c r="C134" s="227" t="s">
        <v>2782</v>
      </c>
      <c r="D134" s="299"/>
      <c r="E134" s="299"/>
      <c r="F134" s="76" t="str">
        <f t="shared" si="1"/>
        <v>-</v>
      </c>
      <c r="G134" s="60"/>
      <c r="H134" s="60"/>
      <c r="I134" s="60"/>
      <c r="J134" s="60"/>
      <c r="K134" s="60"/>
      <c r="L134" s="60"/>
      <c r="M134" s="60"/>
      <c r="N134" s="60"/>
      <c r="O134" s="60"/>
      <c r="P134" s="60"/>
      <c r="Q134" s="60"/>
      <c r="R134" s="60"/>
      <c r="S134" s="60"/>
      <c r="T134" s="60"/>
      <c r="U134" s="60"/>
      <c r="V134" s="60"/>
      <c r="W134" s="60"/>
      <c r="X134" s="60"/>
      <c r="Y134" s="60"/>
    </row>
    <row r="135" spans="1:25" ht="12.75" customHeight="1" x14ac:dyDescent="0.2">
      <c r="A135" s="94" t="s">
        <v>2784</v>
      </c>
      <c r="B135" s="95" t="s">
        <v>2785</v>
      </c>
      <c r="C135" s="227" t="s">
        <v>2784</v>
      </c>
      <c r="D135" s="299"/>
      <c r="E135" s="299"/>
      <c r="F135" s="76" t="str">
        <f t="shared" si="1"/>
        <v>-</v>
      </c>
      <c r="G135" s="60"/>
      <c r="H135" s="60"/>
      <c r="I135" s="60"/>
      <c r="J135" s="60"/>
      <c r="K135" s="60"/>
      <c r="L135" s="60"/>
      <c r="M135" s="60"/>
      <c r="N135" s="60"/>
      <c r="O135" s="60"/>
      <c r="P135" s="60"/>
      <c r="Q135" s="60"/>
      <c r="R135" s="60"/>
      <c r="S135" s="60"/>
      <c r="T135" s="60"/>
      <c r="U135" s="60"/>
      <c r="V135" s="60"/>
      <c r="W135" s="60"/>
      <c r="X135" s="60"/>
      <c r="Y135" s="60"/>
    </row>
    <row r="136" spans="1:25" ht="12.75" customHeight="1" x14ac:dyDescent="0.2">
      <c r="A136" s="94" t="s">
        <v>2786</v>
      </c>
      <c r="B136" s="95" t="s">
        <v>2787</v>
      </c>
      <c r="C136" s="227" t="s">
        <v>2786</v>
      </c>
      <c r="D136" s="299"/>
      <c r="E136" s="299"/>
      <c r="F136" s="76" t="str">
        <f t="shared" si="1"/>
        <v>-</v>
      </c>
      <c r="G136" s="60"/>
      <c r="H136" s="60"/>
      <c r="I136" s="60"/>
      <c r="J136" s="60"/>
      <c r="K136" s="60"/>
      <c r="L136" s="60"/>
      <c r="M136" s="60"/>
      <c r="N136" s="60"/>
      <c r="O136" s="60"/>
      <c r="P136" s="60"/>
      <c r="Q136" s="60"/>
      <c r="R136" s="60"/>
      <c r="S136" s="60"/>
      <c r="T136" s="60"/>
      <c r="U136" s="60"/>
      <c r="V136" s="60"/>
      <c r="W136" s="60"/>
      <c r="X136" s="60"/>
      <c r="Y136" s="60"/>
    </row>
    <row r="137" spans="1:25" ht="12.75" customHeight="1" x14ac:dyDescent="0.2">
      <c r="A137" s="94" t="s">
        <v>2788</v>
      </c>
      <c r="B137" s="95" t="s">
        <v>1639</v>
      </c>
      <c r="C137" s="227" t="s">
        <v>2788</v>
      </c>
      <c r="D137" s="299"/>
      <c r="E137" s="299"/>
      <c r="F137" s="76" t="str">
        <f t="shared" si="1"/>
        <v>-</v>
      </c>
      <c r="G137" s="60"/>
      <c r="H137" s="60"/>
      <c r="I137" s="60"/>
      <c r="J137" s="60"/>
      <c r="K137" s="60"/>
      <c r="L137" s="60"/>
      <c r="M137" s="60"/>
      <c r="N137" s="60"/>
      <c r="O137" s="60"/>
      <c r="P137" s="60"/>
      <c r="Q137" s="60"/>
      <c r="R137" s="60"/>
      <c r="S137" s="60"/>
      <c r="T137" s="60"/>
      <c r="U137" s="60"/>
      <c r="V137" s="60"/>
      <c r="W137" s="60"/>
      <c r="X137" s="60"/>
      <c r="Y137" s="60"/>
    </row>
    <row r="138" spans="1:25" ht="24" x14ac:dyDescent="0.2">
      <c r="A138" s="94" t="s">
        <v>2789</v>
      </c>
      <c r="B138" s="237" t="s">
        <v>2790</v>
      </c>
      <c r="C138" s="227" t="s">
        <v>2789</v>
      </c>
      <c r="D138" s="299"/>
      <c r="E138" s="299"/>
      <c r="F138" s="76" t="str">
        <f t="shared" si="1"/>
        <v>-</v>
      </c>
      <c r="G138" s="60"/>
      <c r="H138" s="60"/>
      <c r="I138" s="60"/>
      <c r="J138" s="60"/>
      <c r="K138" s="60"/>
      <c r="L138" s="60"/>
      <c r="M138" s="60"/>
      <c r="N138" s="60"/>
      <c r="O138" s="60"/>
      <c r="P138" s="60"/>
      <c r="Q138" s="60"/>
      <c r="R138" s="60"/>
      <c r="S138" s="60"/>
      <c r="T138" s="60"/>
      <c r="U138" s="60"/>
      <c r="V138" s="60"/>
      <c r="W138" s="60"/>
      <c r="X138" s="60"/>
      <c r="Y138" s="60"/>
    </row>
    <row r="139" spans="1:25" ht="12.75" customHeight="1" x14ac:dyDescent="0.2">
      <c r="A139" s="94" t="s">
        <v>2791</v>
      </c>
      <c r="B139" s="95" t="s">
        <v>2792</v>
      </c>
      <c r="C139" s="227" t="s">
        <v>2791</v>
      </c>
      <c r="D139" s="299"/>
      <c r="E139" s="299"/>
      <c r="F139" s="76" t="str">
        <f t="shared" si="1"/>
        <v>-</v>
      </c>
      <c r="G139" s="60"/>
      <c r="H139" s="60"/>
      <c r="I139" s="60"/>
      <c r="J139" s="60"/>
      <c r="K139" s="60"/>
      <c r="L139" s="60"/>
      <c r="M139" s="60"/>
      <c r="N139" s="60"/>
      <c r="O139" s="60"/>
      <c r="P139" s="60"/>
      <c r="Q139" s="60"/>
      <c r="R139" s="60"/>
      <c r="S139" s="60"/>
      <c r="T139" s="60"/>
      <c r="U139" s="60"/>
      <c r="V139" s="60"/>
      <c r="W139" s="60"/>
      <c r="X139" s="60"/>
      <c r="Y139" s="60"/>
    </row>
    <row r="140" spans="1:25" ht="12.75" customHeight="1" x14ac:dyDescent="0.2">
      <c r="A140" s="94" t="s">
        <v>2793</v>
      </c>
      <c r="B140" s="95" t="s">
        <v>2794</v>
      </c>
      <c r="C140" s="227" t="s">
        <v>2793</v>
      </c>
      <c r="D140" s="299"/>
      <c r="E140" s="299"/>
      <c r="F140" s="76" t="str">
        <f t="shared" si="1"/>
        <v>-</v>
      </c>
      <c r="G140" s="60"/>
      <c r="H140" s="60"/>
      <c r="I140" s="60"/>
      <c r="J140" s="60"/>
      <c r="K140" s="60"/>
      <c r="L140" s="60"/>
      <c r="M140" s="60"/>
      <c r="N140" s="60"/>
      <c r="O140" s="60"/>
      <c r="P140" s="60"/>
      <c r="Q140" s="60"/>
      <c r="R140" s="60"/>
      <c r="S140" s="60"/>
      <c r="T140" s="60"/>
      <c r="U140" s="60"/>
      <c r="V140" s="60"/>
      <c r="W140" s="60"/>
      <c r="X140" s="60"/>
      <c r="Y140" s="60"/>
    </row>
    <row r="141" spans="1:25" ht="12.75" customHeight="1" x14ac:dyDescent="0.2">
      <c r="A141" s="129"/>
      <c r="B141" s="238" t="s">
        <v>2795</v>
      </c>
      <c r="C141" s="228" t="s">
        <v>2796</v>
      </c>
      <c r="D141" s="130">
        <f t="shared" ref="D141:E141" si="28">D5+D22+D28+D35+D75+D82+D89+D107+D114+D129</f>
        <v>0</v>
      </c>
      <c r="E141" s="130">
        <f t="shared" si="28"/>
        <v>0</v>
      </c>
      <c r="F141" s="102" t="str">
        <f t="shared" si="1"/>
        <v>-</v>
      </c>
      <c r="G141" s="60"/>
      <c r="H141" s="60"/>
      <c r="I141" s="60"/>
      <c r="J141" s="60"/>
      <c r="K141" s="60"/>
      <c r="L141" s="60"/>
      <c r="M141" s="60"/>
      <c r="N141" s="60"/>
      <c r="O141" s="60"/>
      <c r="P141" s="60"/>
      <c r="Q141" s="60"/>
      <c r="R141" s="60"/>
      <c r="S141" s="60"/>
      <c r="T141" s="60"/>
      <c r="U141" s="60"/>
      <c r="V141" s="60"/>
      <c r="W141" s="60"/>
      <c r="X141" s="60"/>
      <c r="Y141" s="60"/>
    </row>
    <row r="142" spans="1:25" ht="12" customHeight="1" x14ac:dyDescent="0.2">
      <c r="A142" s="233"/>
      <c r="B142" s="258"/>
      <c r="C142" s="259"/>
      <c r="D142" s="87"/>
      <c r="E142" s="87"/>
      <c r="F142" s="60"/>
      <c r="G142" s="60"/>
      <c r="H142" s="60"/>
      <c r="I142" s="60"/>
      <c r="J142" s="60"/>
      <c r="K142" s="60"/>
      <c r="L142" s="60"/>
      <c r="M142" s="60"/>
      <c r="N142" s="60"/>
      <c r="O142" s="60"/>
      <c r="P142" s="60"/>
      <c r="Q142" s="60"/>
      <c r="R142" s="60"/>
      <c r="S142" s="60"/>
      <c r="T142" s="60"/>
      <c r="U142" s="60"/>
      <c r="V142" s="60"/>
      <c r="W142" s="60"/>
      <c r="X142" s="60"/>
      <c r="Y142" s="60"/>
    </row>
    <row r="143" spans="1:25" ht="12" customHeight="1" x14ac:dyDescent="0.2">
      <c r="A143" s="233"/>
      <c r="B143" s="258"/>
      <c r="C143" s="259"/>
      <c r="D143" s="381"/>
      <c r="E143" s="382"/>
      <c r="F143" s="60"/>
      <c r="G143" s="60"/>
      <c r="H143" s="60"/>
      <c r="I143" s="60"/>
      <c r="J143" s="60"/>
      <c r="K143" s="60"/>
      <c r="L143" s="60"/>
      <c r="M143" s="60"/>
      <c r="N143" s="60"/>
      <c r="O143" s="60"/>
      <c r="P143" s="60"/>
      <c r="Q143" s="60"/>
      <c r="R143" s="60"/>
      <c r="S143" s="60"/>
      <c r="T143" s="60"/>
      <c r="U143" s="60"/>
      <c r="V143" s="60"/>
      <c r="W143" s="60"/>
      <c r="X143" s="60"/>
      <c r="Y143" s="60"/>
    </row>
    <row r="144" spans="1:25" ht="12" customHeight="1" x14ac:dyDescent="0.2">
      <c r="A144" s="233"/>
      <c r="B144" s="258"/>
      <c r="C144" s="259"/>
      <c r="D144" s="87"/>
      <c r="E144" s="87"/>
      <c r="F144" s="60"/>
      <c r="G144" s="60"/>
      <c r="H144" s="60"/>
      <c r="I144" s="60"/>
      <c r="J144" s="60"/>
      <c r="K144" s="60"/>
      <c r="L144" s="60"/>
      <c r="M144" s="60"/>
      <c r="N144" s="60"/>
      <c r="O144" s="60"/>
      <c r="P144" s="60"/>
      <c r="Q144" s="60"/>
      <c r="R144" s="60"/>
      <c r="S144" s="60"/>
      <c r="T144" s="60"/>
      <c r="U144" s="60"/>
      <c r="V144" s="60"/>
      <c r="W144" s="60"/>
      <c r="X144" s="60"/>
      <c r="Y144" s="60"/>
    </row>
    <row r="145" spans="1:25" ht="12" customHeight="1" x14ac:dyDescent="0.2">
      <c r="A145" s="233"/>
      <c r="B145" s="258"/>
      <c r="C145" s="259"/>
      <c r="D145" s="87"/>
      <c r="E145" s="87"/>
      <c r="F145" s="60"/>
      <c r="G145" s="60"/>
      <c r="H145" s="60"/>
      <c r="I145" s="60"/>
      <c r="J145" s="60"/>
      <c r="K145" s="60"/>
      <c r="L145" s="60"/>
      <c r="M145" s="60"/>
      <c r="N145" s="60"/>
      <c r="O145" s="60"/>
      <c r="P145" s="60"/>
      <c r="Q145" s="60"/>
      <c r="R145" s="60"/>
      <c r="S145" s="60"/>
      <c r="T145" s="60"/>
      <c r="U145" s="60"/>
      <c r="V145" s="60"/>
      <c r="W145" s="60"/>
      <c r="X145" s="60"/>
      <c r="Y145" s="60"/>
    </row>
    <row r="146" spans="1:25" ht="12" customHeight="1" x14ac:dyDescent="0.2">
      <c r="A146" s="233"/>
      <c r="B146" s="258"/>
      <c r="C146" s="259"/>
      <c r="D146" s="87"/>
      <c r="E146" s="87"/>
      <c r="F146" s="60"/>
      <c r="G146" s="60"/>
      <c r="H146" s="60"/>
      <c r="I146" s="60"/>
      <c r="J146" s="60"/>
      <c r="K146" s="60"/>
      <c r="L146" s="60"/>
      <c r="M146" s="60"/>
      <c r="N146" s="60"/>
      <c r="O146" s="60"/>
      <c r="P146" s="60"/>
      <c r="Q146" s="60"/>
      <c r="R146" s="60"/>
      <c r="S146" s="60"/>
      <c r="T146" s="60"/>
      <c r="U146" s="60"/>
      <c r="V146" s="60"/>
      <c r="W146" s="60"/>
      <c r="X146" s="60"/>
      <c r="Y146" s="60"/>
    </row>
    <row r="147" spans="1:25" ht="12" customHeight="1" x14ac:dyDescent="0.2">
      <c r="A147" s="233"/>
      <c r="B147" s="258"/>
      <c r="C147" s="259"/>
      <c r="D147" s="87"/>
      <c r="E147" s="87"/>
      <c r="F147" s="60"/>
      <c r="G147" s="60"/>
      <c r="H147" s="60"/>
      <c r="I147" s="60"/>
      <c r="J147" s="60"/>
      <c r="K147" s="60"/>
      <c r="L147" s="60"/>
      <c r="M147" s="60"/>
      <c r="N147" s="60"/>
      <c r="O147" s="60"/>
      <c r="P147" s="60"/>
      <c r="Q147" s="60"/>
      <c r="R147" s="60"/>
      <c r="S147" s="60"/>
      <c r="T147" s="60"/>
      <c r="U147" s="60"/>
      <c r="V147" s="60"/>
      <c r="W147" s="60"/>
      <c r="X147" s="60"/>
      <c r="Y147" s="60"/>
    </row>
    <row r="148" spans="1:25" ht="12" customHeight="1" x14ac:dyDescent="0.2">
      <c r="A148" s="233"/>
      <c r="B148" s="258"/>
      <c r="C148" s="259"/>
      <c r="D148" s="87"/>
      <c r="E148" s="87"/>
      <c r="F148" s="60"/>
      <c r="G148" s="60"/>
      <c r="H148" s="60"/>
      <c r="I148" s="60"/>
      <c r="J148" s="60"/>
      <c r="K148" s="60"/>
      <c r="L148" s="60"/>
      <c r="M148" s="60"/>
      <c r="N148" s="60"/>
      <c r="O148" s="60"/>
      <c r="P148" s="60"/>
      <c r="Q148" s="60"/>
      <c r="R148" s="60"/>
      <c r="S148" s="60"/>
      <c r="T148" s="60"/>
      <c r="U148" s="60"/>
      <c r="V148" s="60"/>
      <c r="W148" s="60"/>
      <c r="X148" s="60"/>
      <c r="Y148" s="60"/>
    </row>
    <row r="149" spans="1:25" ht="12" customHeight="1" x14ac:dyDescent="0.2">
      <c r="A149" s="233"/>
      <c r="B149" s="258"/>
      <c r="C149" s="259"/>
      <c r="D149" s="87"/>
      <c r="E149" s="87"/>
      <c r="F149" s="60"/>
      <c r="G149" s="60"/>
      <c r="H149" s="60"/>
      <c r="I149" s="60"/>
      <c r="J149" s="60"/>
      <c r="K149" s="60"/>
      <c r="L149" s="60"/>
      <c r="M149" s="60"/>
      <c r="N149" s="60"/>
      <c r="O149" s="60"/>
      <c r="P149" s="60"/>
      <c r="Q149" s="60"/>
      <c r="R149" s="60"/>
      <c r="S149" s="60"/>
      <c r="T149" s="60"/>
      <c r="U149" s="60"/>
      <c r="V149" s="60"/>
      <c r="W149" s="60"/>
      <c r="X149" s="60"/>
      <c r="Y149" s="60"/>
    </row>
    <row r="150" spans="1:25" ht="12" customHeight="1" x14ac:dyDescent="0.2">
      <c r="A150" s="233"/>
      <c r="B150" s="258"/>
      <c r="C150" s="259"/>
      <c r="D150" s="87"/>
      <c r="E150" s="87"/>
      <c r="F150" s="60"/>
      <c r="G150" s="60"/>
      <c r="H150" s="60"/>
      <c r="I150" s="60"/>
      <c r="J150" s="60"/>
      <c r="K150" s="60"/>
      <c r="L150" s="60"/>
      <c r="M150" s="60"/>
      <c r="N150" s="60"/>
      <c r="O150" s="60"/>
      <c r="P150" s="60"/>
      <c r="Q150" s="60"/>
      <c r="R150" s="60"/>
      <c r="S150" s="60"/>
      <c r="T150" s="60"/>
      <c r="U150" s="60"/>
      <c r="V150" s="60"/>
      <c r="W150" s="60"/>
      <c r="X150" s="60"/>
      <c r="Y150" s="60"/>
    </row>
    <row r="151" spans="1:25" ht="12" customHeight="1" x14ac:dyDescent="0.2">
      <c r="A151" s="233"/>
      <c r="B151" s="258"/>
      <c r="C151" s="259"/>
      <c r="D151" s="87"/>
      <c r="E151" s="87"/>
      <c r="F151" s="60"/>
      <c r="G151" s="60"/>
      <c r="H151" s="60"/>
      <c r="I151" s="60"/>
      <c r="J151" s="60"/>
      <c r="K151" s="60"/>
      <c r="L151" s="60"/>
      <c r="M151" s="60"/>
      <c r="N151" s="60"/>
      <c r="O151" s="60"/>
      <c r="P151" s="60"/>
      <c r="Q151" s="60"/>
      <c r="R151" s="60"/>
      <c r="S151" s="60"/>
      <c r="T151" s="60"/>
      <c r="U151" s="60"/>
      <c r="V151" s="60"/>
      <c r="W151" s="60"/>
      <c r="X151" s="60"/>
      <c r="Y151" s="60"/>
    </row>
    <row r="152" spans="1:25" ht="12" customHeight="1" x14ac:dyDescent="0.2">
      <c r="A152" s="233"/>
      <c r="B152" s="258"/>
      <c r="C152" s="259"/>
      <c r="D152" s="87"/>
      <c r="E152" s="87"/>
      <c r="F152" s="60"/>
      <c r="G152" s="60"/>
      <c r="H152" s="60"/>
      <c r="I152" s="60"/>
      <c r="J152" s="60"/>
      <c r="K152" s="60"/>
      <c r="L152" s="60"/>
      <c r="M152" s="60"/>
      <c r="N152" s="60"/>
      <c r="O152" s="60"/>
      <c r="P152" s="60"/>
      <c r="Q152" s="60"/>
      <c r="R152" s="60"/>
      <c r="S152" s="60"/>
      <c r="T152" s="60"/>
      <c r="U152" s="60"/>
      <c r="V152" s="60"/>
      <c r="W152" s="60"/>
      <c r="X152" s="60"/>
      <c r="Y152" s="60"/>
    </row>
    <row r="153" spans="1:25" ht="12" customHeight="1" x14ac:dyDescent="0.2">
      <c r="A153" s="233"/>
      <c r="B153" s="258"/>
      <c r="C153" s="259"/>
      <c r="D153" s="87"/>
      <c r="E153" s="87"/>
      <c r="F153" s="60"/>
      <c r="G153" s="60"/>
      <c r="H153" s="60"/>
      <c r="I153" s="60"/>
      <c r="J153" s="60"/>
      <c r="K153" s="60"/>
      <c r="L153" s="60"/>
      <c r="M153" s="60"/>
      <c r="N153" s="60"/>
      <c r="O153" s="60"/>
      <c r="P153" s="60"/>
      <c r="Q153" s="60"/>
      <c r="R153" s="60"/>
      <c r="S153" s="60"/>
      <c r="T153" s="60"/>
      <c r="U153" s="60"/>
      <c r="V153" s="60"/>
      <c r="W153" s="60"/>
      <c r="X153" s="60"/>
      <c r="Y153" s="60"/>
    </row>
    <row r="154" spans="1:25" ht="12" customHeight="1" x14ac:dyDescent="0.2">
      <c r="A154" s="233"/>
      <c r="B154" s="258"/>
      <c r="C154" s="259"/>
      <c r="D154" s="87"/>
      <c r="E154" s="87"/>
      <c r="F154" s="60"/>
      <c r="G154" s="60"/>
      <c r="H154" s="60"/>
      <c r="I154" s="60"/>
      <c r="J154" s="60"/>
      <c r="K154" s="60"/>
      <c r="L154" s="60"/>
      <c r="M154" s="60"/>
      <c r="N154" s="60"/>
      <c r="O154" s="60"/>
      <c r="P154" s="60"/>
      <c r="Q154" s="60"/>
      <c r="R154" s="60"/>
      <c r="S154" s="60"/>
      <c r="T154" s="60"/>
      <c r="U154" s="60"/>
      <c r="V154" s="60"/>
      <c r="W154" s="60"/>
      <c r="X154" s="60"/>
      <c r="Y154" s="60"/>
    </row>
    <row r="155" spans="1:25" ht="12.75" customHeight="1" x14ac:dyDescent="0.2">
      <c r="A155" s="233"/>
      <c r="B155" s="258"/>
      <c r="C155" s="259"/>
      <c r="D155" s="87"/>
      <c r="E155" s="87"/>
      <c r="F155" s="60"/>
      <c r="G155" s="60"/>
      <c r="H155" s="60"/>
      <c r="I155" s="60"/>
      <c r="J155" s="60"/>
      <c r="K155" s="60"/>
      <c r="L155" s="60"/>
      <c r="M155" s="60"/>
      <c r="N155" s="60"/>
      <c r="O155" s="60"/>
      <c r="P155" s="60"/>
      <c r="Q155" s="60"/>
      <c r="R155" s="60"/>
      <c r="S155" s="60"/>
      <c r="T155" s="60"/>
      <c r="U155" s="60"/>
      <c r="V155" s="60"/>
      <c r="W155" s="60"/>
      <c r="X155" s="60"/>
      <c r="Y155" s="60"/>
    </row>
    <row r="156" spans="1:25" ht="12.75" customHeight="1" x14ac:dyDescent="0.2">
      <c r="A156" s="233"/>
      <c r="B156" s="258"/>
      <c r="C156" s="259"/>
      <c r="D156" s="87"/>
      <c r="E156" s="87"/>
      <c r="F156" s="60"/>
      <c r="G156" s="60"/>
      <c r="H156" s="60"/>
      <c r="I156" s="60"/>
      <c r="J156" s="60"/>
      <c r="K156" s="60"/>
      <c r="L156" s="60"/>
      <c r="M156" s="60"/>
      <c r="N156" s="60"/>
      <c r="O156" s="60"/>
      <c r="P156" s="60"/>
      <c r="Q156" s="60"/>
      <c r="R156" s="60"/>
      <c r="S156" s="60"/>
      <c r="T156" s="60"/>
      <c r="U156" s="60"/>
      <c r="V156" s="60"/>
      <c r="W156" s="60"/>
      <c r="X156" s="60"/>
      <c r="Y156" s="60"/>
    </row>
    <row r="157" spans="1:25" ht="12.75" customHeight="1" x14ac:dyDescent="0.2">
      <c r="A157" s="233"/>
      <c r="B157" s="258"/>
      <c r="C157" s="259"/>
      <c r="D157" s="87"/>
      <c r="E157" s="87"/>
      <c r="F157" s="60"/>
      <c r="G157" s="60"/>
      <c r="H157" s="60"/>
      <c r="I157" s="60"/>
      <c r="J157" s="60"/>
      <c r="K157" s="60"/>
      <c r="L157" s="60"/>
      <c r="M157" s="60"/>
      <c r="N157" s="60"/>
      <c r="O157" s="60"/>
      <c r="P157" s="60"/>
      <c r="Q157" s="60"/>
      <c r="R157" s="60"/>
      <c r="S157" s="60"/>
      <c r="T157" s="60"/>
      <c r="U157" s="60"/>
      <c r="V157" s="60"/>
      <c r="W157" s="60"/>
      <c r="X157" s="60"/>
      <c r="Y157" s="60"/>
    </row>
    <row r="158" spans="1:25" ht="12.75" customHeight="1" x14ac:dyDescent="0.2">
      <c r="A158" s="233"/>
      <c r="B158" s="258"/>
      <c r="C158" s="259"/>
      <c r="D158" s="87"/>
      <c r="E158" s="87"/>
      <c r="F158" s="60"/>
      <c r="G158" s="60"/>
      <c r="H158" s="60"/>
      <c r="I158" s="60"/>
      <c r="J158" s="60"/>
      <c r="K158" s="60"/>
      <c r="L158" s="60"/>
      <c r="M158" s="60"/>
      <c r="N158" s="60"/>
      <c r="O158" s="60"/>
      <c r="P158" s="60"/>
      <c r="Q158" s="60"/>
      <c r="R158" s="60"/>
      <c r="S158" s="60"/>
      <c r="T158" s="60"/>
      <c r="U158" s="60"/>
      <c r="V158" s="60"/>
      <c r="W158" s="60"/>
      <c r="X158" s="60"/>
      <c r="Y158" s="60"/>
    </row>
    <row r="159" spans="1:25" ht="12.75" customHeight="1" x14ac:dyDescent="0.2">
      <c r="A159" s="233"/>
      <c r="B159" s="258"/>
      <c r="C159" s="259"/>
      <c r="D159" s="87"/>
      <c r="E159" s="87"/>
      <c r="F159" s="60"/>
      <c r="G159" s="60"/>
      <c r="H159" s="60"/>
      <c r="I159" s="60"/>
      <c r="J159" s="60"/>
      <c r="K159" s="60"/>
      <c r="L159" s="60"/>
      <c r="M159" s="60"/>
      <c r="N159" s="60"/>
      <c r="O159" s="60"/>
      <c r="P159" s="60"/>
      <c r="Q159" s="60"/>
      <c r="R159" s="60"/>
      <c r="S159" s="60"/>
      <c r="T159" s="60"/>
      <c r="U159" s="60"/>
      <c r="V159" s="60"/>
      <c r="W159" s="60"/>
      <c r="X159" s="60"/>
      <c r="Y159" s="60"/>
    </row>
    <row r="160" spans="1:25" ht="12.75" customHeight="1" x14ac:dyDescent="0.2">
      <c r="A160" s="233"/>
      <c r="B160" s="258"/>
      <c r="C160" s="259"/>
      <c r="D160" s="87"/>
      <c r="E160" s="87"/>
      <c r="F160" s="60"/>
      <c r="G160" s="60"/>
      <c r="H160" s="60"/>
      <c r="I160" s="60"/>
      <c r="J160" s="60"/>
      <c r="K160" s="60"/>
      <c r="L160" s="60"/>
      <c r="M160" s="60"/>
      <c r="N160" s="60"/>
      <c r="O160" s="60"/>
      <c r="P160" s="60"/>
      <c r="Q160" s="60"/>
      <c r="R160" s="60"/>
      <c r="S160" s="60"/>
      <c r="T160" s="60"/>
      <c r="U160" s="60"/>
      <c r="V160" s="60"/>
      <c r="W160" s="60"/>
      <c r="X160" s="60"/>
      <c r="Y160" s="60"/>
    </row>
    <row r="161" spans="1:25" ht="12.75" customHeight="1" x14ac:dyDescent="0.2">
      <c r="A161" s="233"/>
      <c r="B161" s="258"/>
      <c r="C161" s="259"/>
      <c r="D161" s="87"/>
      <c r="E161" s="87"/>
      <c r="F161" s="60"/>
      <c r="G161" s="60"/>
      <c r="H161" s="60"/>
      <c r="I161" s="60"/>
      <c r="J161" s="60"/>
      <c r="K161" s="60"/>
      <c r="L161" s="60"/>
      <c r="M161" s="60"/>
      <c r="N161" s="60"/>
      <c r="O161" s="60"/>
      <c r="P161" s="60"/>
      <c r="Q161" s="60"/>
      <c r="R161" s="60"/>
      <c r="S161" s="60"/>
      <c r="T161" s="60"/>
      <c r="U161" s="60"/>
      <c r="V161" s="60"/>
      <c r="W161" s="60"/>
      <c r="X161" s="60"/>
      <c r="Y161" s="60"/>
    </row>
    <row r="162" spans="1:25" ht="12.75" customHeight="1" x14ac:dyDescent="0.2">
      <c r="A162" s="233"/>
      <c r="B162" s="258"/>
      <c r="C162" s="259"/>
      <c r="D162" s="87"/>
      <c r="E162" s="87"/>
      <c r="F162" s="60"/>
      <c r="G162" s="60"/>
      <c r="H162" s="60"/>
      <c r="I162" s="60"/>
      <c r="J162" s="60"/>
      <c r="K162" s="60"/>
      <c r="L162" s="60"/>
      <c r="M162" s="60"/>
      <c r="N162" s="60"/>
      <c r="O162" s="60"/>
      <c r="P162" s="60"/>
      <c r="Q162" s="60"/>
      <c r="R162" s="60"/>
      <c r="S162" s="60"/>
      <c r="T162" s="60"/>
      <c r="U162" s="60"/>
      <c r="V162" s="60"/>
      <c r="W162" s="60"/>
      <c r="X162" s="60"/>
      <c r="Y162" s="60"/>
    </row>
    <row r="163" spans="1:25" ht="12.75" customHeight="1" x14ac:dyDescent="0.2">
      <c r="A163" s="233"/>
      <c r="B163" s="258"/>
      <c r="C163" s="259"/>
      <c r="D163" s="87"/>
      <c r="E163" s="87"/>
      <c r="F163" s="60"/>
      <c r="G163" s="60"/>
      <c r="H163" s="60"/>
      <c r="I163" s="60"/>
      <c r="J163" s="60"/>
      <c r="K163" s="60"/>
      <c r="L163" s="60"/>
      <c r="M163" s="60"/>
      <c r="N163" s="60"/>
      <c r="O163" s="60"/>
      <c r="P163" s="60"/>
      <c r="Q163" s="60"/>
      <c r="R163" s="60"/>
      <c r="S163" s="60"/>
      <c r="T163" s="60"/>
      <c r="U163" s="60"/>
      <c r="V163" s="60"/>
      <c r="W163" s="60"/>
      <c r="X163" s="60"/>
      <c r="Y163" s="60"/>
    </row>
    <row r="164" spans="1:25" ht="12.75" customHeight="1" x14ac:dyDescent="0.2">
      <c r="A164" s="233"/>
      <c r="B164" s="258"/>
      <c r="C164" s="259"/>
      <c r="D164" s="87"/>
      <c r="E164" s="87"/>
      <c r="F164" s="60"/>
      <c r="G164" s="60"/>
      <c r="H164" s="60"/>
      <c r="I164" s="60"/>
      <c r="J164" s="60"/>
      <c r="K164" s="60"/>
      <c r="L164" s="60"/>
      <c r="M164" s="60"/>
      <c r="N164" s="60"/>
      <c r="O164" s="60"/>
      <c r="P164" s="60"/>
      <c r="Q164" s="60"/>
      <c r="R164" s="60"/>
      <c r="S164" s="60"/>
      <c r="T164" s="60"/>
      <c r="U164" s="60"/>
      <c r="V164" s="60"/>
      <c r="W164" s="60"/>
      <c r="X164" s="60"/>
      <c r="Y164" s="60"/>
    </row>
    <row r="165" spans="1:25" ht="12.75" customHeight="1" x14ac:dyDescent="0.2">
      <c r="A165" s="233"/>
      <c r="B165" s="258"/>
      <c r="C165" s="259"/>
      <c r="D165" s="87"/>
      <c r="E165" s="87"/>
      <c r="F165" s="60"/>
      <c r="G165" s="60"/>
      <c r="H165" s="60"/>
      <c r="I165" s="60"/>
      <c r="J165" s="60"/>
      <c r="K165" s="60"/>
      <c r="L165" s="60"/>
      <c r="M165" s="60"/>
      <c r="N165" s="60"/>
      <c r="O165" s="60"/>
      <c r="P165" s="60"/>
      <c r="Q165" s="60"/>
      <c r="R165" s="60"/>
      <c r="S165" s="60"/>
      <c r="T165" s="60"/>
      <c r="U165" s="60"/>
      <c r="V165" s="60"/>
      <c r="W165" s="60"/>
      <c r="X165" s="60"/>
      <c r="Y165" s="60"/>
    </row>
    <row r="166" spans="1:25" ht="12.75" customHeight="1" x14ac:dyDescent="0.2">
      <c r="A166" s="233"/>
      <c r="B166" s="258"/>
      <c r="C166" s="259"/>
      <c r="D166" s="87"/>
      <c r="E166" s="87"/>
      <c r="F166" s="60"/>
      <c r="G166" s="60"/>
      <c r="H166" s="60"/>
      <c r="I166" s="60"/>
      <c r="J166" s="60"/>
      <c r="K166" s="60"/>
      <c r="L166" s="60"/>
      <c r="M166" s="60"/>
      <c r="N166" s="60"/>
      <c r="O166" s="60"/>
      <c r="P166" s="60"/>
      <c r="Q166" s="60"/>
      <c r="R166" s="60"/>
      <c r="S166" s="60"/>
      <c r="T166" s="60"/>
      <c r="U166" s="60"/>
      <c r="V166" s="60"/>
      <c r="W166" s="60"/>
      <c r="X166" s="60"/>
      <c r="Y166" s="60"/>
    </row>
    <row r="167" spans="1:25" ht="12.75" customHeight="1" x14ac:dyDescent="0.2">
      <c r="A167" s="233"/>
      <c r="B167" s="258"/>
      <c r="C167" s="259"/>
      <c r="D167" s="87"/>
      <c r="E167" s="87"/>
      <c r="F167" s="60"/>
      <c r="G167" s="60"/>
      <c r="H167" s="60"/>
      <c r="I167" s="60"/>
      <c r="J167" s="60"/>
      <c r="K167" s="60"/>
      <c r="L167" s="60"/>
      <c r="M167" s="60"/>
      <c r="N167" s="60"/>
      <c r="O167" s="60"/>
      <c r="P167" s="60"/>
      <c r="Q167" s="60"/>
      <c r="R167" s="60"/>
      <c r="S167" s="60"/>
      <c r="T167" s="60"/>
      <c r="U167" s="60"/>
      <c r="V167" s="60"/>
      <c r="W167" s="60"/>
      <c r="X167" s="60"/>
      <c r="Y167" s="60"/>
    </row>
    <row r="168" spans="1:25" ht="12.75" customHeight="1" x14ac:dyDescent="0.2">
      <c r="A168" s="233"/>
      <c r="B168" s="258"/>
      <c r="C168" s="259"/>
      <c r="D168" s="87"/>
      <c r="E168" s="87"/>
      <c r="F168" s="60"/>
      <c r="G168" s="60"/>
      <c r="H168" s="60"/>
      <c r="I168" s="60"/>
      <c r="J168" s="60"/>
      <c r="K168" s="60"/>
      <c r="L168" s="60"/>
      <c r="M168" s="60"/>
      <c r="N168" s="60"/>
      <c r="O168" s="60"/>
      <c r="P168" s="60"/>
      <c r="Q168" s="60"/>
      <c r="R168" s="60"/>
      <c r="S168" s="60"/>
      <c r="T168" s="60"/>
      <c r="U168" s="60"/>
      <c r="V168" s="60"/>
      <c r="W168" s="60"/>
      <c r="X168" s="60"/>
      <c r="Y168" s="60"/>
    </row>
    <row r="169" spans="1:25" ht="12.75" customHeight="1" x14ac:dyDescent="0.2">
      <c r="A169" s="233"/>
      <c r="B169" s="258"/>
      <c r="C169" s="259"/>
      <c r="D169" s="87"/>
      <c r="E169" s="87"/>
      <c r="F169" s="60"/>
      <c r="G169" s="60"/>
      <c r="H169" s="60"/>
      <c r="I169" s="60"/>
      <c r="J169" s="60"/>
      <c r="K169" s="60"/>
      <c r="L169" s="60"/>
      <c r="M169" s="60"/>
      <c r="N169" s="60"/>
      <c r="O169" s="60"/>
      <c r="P169" s="60"/>
      <c r="Q169" s="60"/>
      <c r="R169" s="60"/>
      <c r="S169" s="60"/>
      <c r="T169" s="60"/>
      <c r="U169" s="60"/>
      <c r="V169" s="60"/>
      <c r="W169" s="60"/>
      <c r="X169" s="60"/>
      <c r="Y169" s="60"/>
    </row>
    <row r="170" spans="1:25" ht="12.75" customHeight="1" x14ac:dyDescent="0.2">
      <c r="A170" s="233"/>
      <c r="B170" s="258"/>
      <c r="C170" s="259"/>
      <c r="D170" s="87"/>
      <c r="E170" s="87"/>
      <c r="F170" s="60"/>
      <c r="G170" s="60"/>
      <c r="H170" s="60"/>
      <c r="I170" s="60"/>
      <c r="J170" s="60"/>
      <c r="K170" s="60"/>
      <c r="L170" s="60"/>
      <c r="M170" s="60"/>
      <c r="N170" s="60"/>
      <c r="O170" s="60"/>
      <c r="P170" s="60"/>
      <c r="Q170" s="60"/>
      <c r="R170" s="60"/>
      <c r="S170" s="60"/>
      <c r="T170" s="60"/>
      <c r="U170" s="60"/>
      <c r="V170" s="60"/>
      <c r="W170" s="60"/>
      <c r="X170" s="60"/>
      <c r="Y170" s="60"/>
    </row>
    <row r="171" spans="1:25" ht="12.75" customHeight="1" x14ac:dyDescent="0.2">
      <c r="A171" s="233"/>
      <c r="B171" s="258"/>
      <c r="C171" s="259"/>
      <c r="D171" s="87"/>
      <c r="E171" s="87"/>
      <c r="F171" s="60"/>
      <c r="G171" s="60"/>
      <c r="H171" s="60"/>
      <c r="I171" s="60"/>
      <c r="J171" s="60"/>
      <c r="K171" s="60"/>
      <c r="L171" s="60"/>
      <c r="M171" s="60"/>
      <c r="N171" s="60"/>
      <c r="O171" s="60"/>
      <c r="P171" s="60"/>
      <c r="Q171" s="60"/>
      <c r="R171" s="60"/>
      <c r="S171" s="60"/>
      <c r="T171" s="60"/>
      <c r="U171" s="60"/>
      <c r="V171" s="60"/>
      <c r="W171" s="60"/>
      <c r="X171" s="60"/>
      <c r="Y171" s="60"/>
    </row>
    <row r="172" spans="1:25" ht="12.75" customHeight="1" x14ac:dyDescent="0.2">
      <c r="A172" s="233"/>
      <c r="B172" s="258"/>
      <c r="C172" s="259"/>
      <c r="D172" s="87"/>
      <c r="E172" s="87"/>
      <c r="F172" s="60"/>
      <c r="G172" s="60"/>
      <c r="H172" s="60"/>
      <c r="I172" s="60"/>
      <c r="J172" s="60"/>
      <c r="K172" s="60"/>
      <c r="L172" s="60"/>
      <c r="M172" s="60"/>
      <c r="N172" s="60"/>
      <c r="O172" s="60"/>
      <c r="P172" s="60"/>
      <c r="Q172" s="60"/>
      <c r="R172" s="60"/>
      <c r="S172" s="60"/>
      <c r="T172" s="60"/>
      <c r="U172" s="60"/>
      <c r="V172" s="60"/>
      <c r="W172" s="60"/>
      <c r="X172" s="60"/>
      <c r="Y172" s="60"/>
    </row>
    <row r="173" spans="1:25" ht="12.75" customHeight="1" x14ac:dyDescent="0.2">
      <c r="A173" s="233"/>
      <c r="B173" s="258"/>
      <c r="C173" s="259"/>
      <c r="D173" s="87"/>
      <c r="E173" s="87"/>
      <c r="F173" s="60"/>
      <c r="G173" s="60"/>
      <c r="H173" s="60"/>
      <c r="I173" s="60"/>
      <c r="J173" s="60"/>
      <c r="K173" s="60"/>
      <c r="L173" s="60"/>
      <c r="M173" s="60"/>
      <c r="N173" s="60"/>
      <c r="O173" s="60"/>
      <c r="P173" s="60"/>
      <c r="Q173" s="60"/>
      <c r="R173" s="60"/>
      <c r="S173" s="60"/>
      <c r="T173" s="60"/>
      <c r="U173" s="60"/>
      <c r="V173" s="60"/>
      <c r="W173" s="60"/>
      <c r="X173" s="60"/>
      <c r="Y173" s="60"/>
    </row>
    <row r="174" spans="1:25" ht="12.75" customHeight="1" x14ac:dyDescent="0.2">
      <c r="A174" s="233"/>
      <c r="B174" s="258"/>
      <c r="C174" s="259"/>
      <c r="D174" s="87"/>
      <c r="E174" s="87"/>
      <c r="F174" s="60"/>
      <c r="G174" s="60"/>
      <c r="H174" s="60"/>
      <c r="I174" s="60"/>
      <c r="J174" s="60"/>
      <c r="K174" s="60"/>
      <c r="L174" s="60"/>
      <c r="M174" s="60"/>
      <c r="N174" s="60"/>
      <c r="O174" s="60"/>
      <c r="P174" s="60"/>
      <c r="Q174" s="60"/>
      <c r="R174" s="60"/>
      <c r="S174" s="60"/>
      <c r="T174" s="60"/>
      <c r="U174" s="60"/>
      <c r="V174" s="60"/>
      <c r="W174" s="60"/>
      <c r="X174" s="60"/>
      <c r="Y174" s="60"/>
    </row>
    <row r="175" spans="1:25" ht="12.75" customHeight="1" x14ac:dyDescent="0.2">
      <c r="A175" s="233"/>
      <c r="B175" s="258"/>
      <c r="C175" s="259"/>
      <c r="D175" s="87"/>
      <c r="E175" s="87"/>
      <c r="F175" s="60"/>
      <c r="G175" s="60"/>
      <c r="H175" s="60"/>
      <c r="I175" s="60"/>
      <c r="J175" s="60"/>
      <c r="K175" s="60"/>
      <c r="L175" s="60"/>
      <c r="M175" s="60"/>
      <c r="N175" s="60"/>
      <c r="O175" s="60"/>
      <c r="P175" s="60"/>
      <c r="Q175" s="60"/>
      <c r="R175" s="60"/>
      <c r="S175" s="60"/>
      <c r="T175" s="60"/>
      <c r="U175" s="60"/>
      <c r="V175" s="60"/>
      <c r="W175" s="60"/>
      <c r="X175" s="60"/>
      <c r="Y175" s="60"/>
    </row>
    <row r="176" spans="1:25" ht="12.75" customHeight="1" x14ac:dyDescent="0.2">
      <c r="A176" s="233"/>
      <c r="B176" s="258"/>
      <c r="C176" s="259"/>
      <c r="D176" s="87"/>
      <c r="E176" s="87"/>
      <c r="F176" s="60"/>
      <c r="G176" s="60"/>
      <c r="H176" s="60"/>
      <c r="I176" s="60"/>
      <c r="J176" s="60"/>
      <c r="K176" s="60"/>
      <c r="L176" s="60"/>
      <c r="M176" s="60"/>
      <c r="N176" s="60"/>
      <c r="O176" s="60"/>
      <c r="P176" s="60"/>
      <c r="Q176" s="60"/>
      <c r="R176" s="60"/>
      <c r="S176" s="60"/>
      <c r="T176" s="60"/>
      <c r="U176" s="60"/>
      <c r="V176" s="60"/>
      <c r="W176" s="60"/>
      <c r="X176" s="60"/>
      <c r="Y176" s="60"/>
    </row>
    <row r="177" spans="1:25" ht="12.75" customHeight="1" x14ac:dyDescent="0.2">
      <c r="A177" s="233"/>
      <c r="B177" s="258"/>
      <c r="C177" s="259"/>
      <c r="D177" s="87"/>
      <c r="E177" s="87"/>
      <c r="F177" s="60"/>
      <c r="G177" s="60"/>
      <c r="H177" s="60"/>
      <c r="I177" s="60"/>
      <c r="J177" s="60"/>
      <c r="K177" s="60"/>
      <c r="L177" s="60"/>
      <c r="M177" s="60"/>
      <c r="N177" s="60"/>
      <c r="O177" s="60"/>
      <c r="P177" s="60"/>
      <c r="Q177" s="60"/>
      <c r="R177" s="60"/>
      <c r="S177" s="60"/>
      <c r="T177" s="60"/>
      <c r="U177" s="60"/>
      <c r="V177" s="60"/>
      <c r="W177" s="60"/>
      <c r="X177" s="60"/>
      <c r="Y177" s="60"/>
    </row>
    <row r="178" spans="1:25" ht="12.75" customHeight="1" x14ac:dyDescent="0.2">
      <c r="A178" s="233"/>
      <c r="B178" s="258"/>
      <c r="C178" s="259"/>
      <c r="D178" s="87"/>
      <c r="E178" s="87"/>
      <c r="F178" s="60"/>
      <c r="G178" s="60"/>
      <c r="H178" s="60"/>
      <c r="I178" s="60"/>
      <c r="J178" s="60"/>
      <c r="K178" s="60"/>
      <c r="L178" s="60"/>
      <c r="M178" s="60"/>
      <c r="N178" s="60"/>
      <c r="O178" s="60"/>
      <c r="P178" s="60"/>
      <c r="Q178" s="60"/>
      <c r="R178" s="60"/>
      <c r="S178" s="60"/>
      <c r="T178" s="60"/>
      <c r="U178" s="60"/>
      <c r="V178" s="60"/>
      <c r="W178" s="60"/>
      <c r="X178" s="60"/>
      <c r="Y178" s="60"/>
    </row>
    <row r="179" spans="1:25" ht="12.75" customHeight="1" x14ac:dyDescent="0.2">
      <c r="A179" s="233"/>
      <c r="B179" s="258"/>
      <c r="C179" s="259"/>
      <c r="D179" s="87"/>
      <c r="E179" s="87"/>
      <c r="F179" s="60"/>
      <c r="G179" s="60"/>
      <c r="H179" s="60"/>
      <c r="I179" s="60"/>
      <c r="J179" s="60"/>
      <c r="K179" s="60"/>
      <c r="L179" s="60"/>
      <c r="M179" s="60"/>
      <c r="N179" s="60"/>
      <c r="O179" s="60"/>
      <c r="P179" s="60"/>
      <c r="Q179" s="60"/>
      <c r="R179" s="60"/>
      <c r="S179" s="60"/>
      <c r="T179" s="60"/>
      <c r="U179" s="60"/>
      <c r="V179" s="60"/>
      <c r="W179" s="60"/>
      <c r="X179" s="60"/>
      <c r="Y179" s="60"/>
    </row>
    <row r="180" spans="1:25" ht="12.75" customHeight="1" x14ac:dyDescent="0.2">
      <c r="A180" s="233"/>
      <c r="B180" s="258"/>
      <c r="C180" s="259"/>
      <c r="D180" s="87"/>
      <c r="E180" s="87"/>
      <c r="F180" s="60"/>
      <c r="G180" s="60"/>
      <c r="H180" s="60"/>
      <c r="I180" s="60"/>
      <c r="J180" s="60"/>
      <c r="K180" s="60"/>
      <c r="L180" s="60"/>
      <c r="M180" s="60"/>
      <c r="N180" s="60"/>
      <c r="O180" s="60"/>
      <c r="P180" s="60"/>
      <c r="Q180" s="60"/>
      <c r="R180" s="60"/>
      <c r="S180" s="60"/>
      <c r="T180" s="60"/>
      <c r="U180" s="60"/>
      <c r="V180" s="60"/>
      <c r="W180" s="60"/>
      <c r="X180" s="60"/>
      <c r="Y180" s="60"/>
    </row>
    <row r="181" spans="1:25" ht="12.75" customHeight="1" x14ac:dyDescent="0.2">
      <c r="A181" s="233"/>
      <c r="B181" s="258"/>
      <c r="C181" s="259"/>
      <c r="D181" s="87"/>
      <c r="E181" s="87"/>
      <c r="F181" s="60"/>
      <c r="G181" s="60"/>
      <c r="H181" s="60"/>
      <c r="I181" s="60"/>
      <c r="J181" s="60"/>
      <c r="K181" s="60"/>
      <c r="L181" s="60"/>
      <c r="M181" s="60"/>
      <c r="N181" s="60"/>
      <c r="O181" s="60"/>
      <c r="P181" s="60"/>
      <c r="Q181" s="60"/>
      <c r="R181" s="60"/>
      <c r="S181" s="60"/>
      <c r="T181" s="60"/>
      <c r="U181" s="60"/>
      <c r="V181" s="60"/>
      <c r="W181" s="60"/>
      <c r="X181" s="60"/>
      <c r="Y181" s="60"/>
    </row>
    <row r="182" spans="1:25" ht="12.75" customHeight="1" x14ac:dyDescent="0.2">
      <c r="A182" s="233"/>
      <c r="B182" s="258"/>
      <c r="C182" s="259"/>
      <c r="D182" s="87"/>
      <c r="E182" s="87"/>
      <c r="F182" s="60"/>
      <c r="G182" s="60"/>
      <c r="H182" s="60"/>
      <c r="I182" s="60"/>
      <c r="J182" s="60"/>
      <c r="K182" s="60"/>
      <c r="L182" s="60"/>
      <c r="M182" s="60"/>
      <c r="N182" s="60"/>
      <c r="O182" s="60"/>
      <c r="P182" s="60"/>
      <c r="Q182" s="60"/>
      <c r="R182" s="60"/>
      <c r="S182" s="60"/>
      <c r="T182" s="60"/>
      <c r="U182" s="60"/>
      <c r="V182" s="60"/>
      <c r="W182" s="60"/>
      <c r="X182" s="60"/>
      <c r="Y182" s="60"/>
    </row>
    <row r="183" spans="1:25" ht="12.75" customHeight="1" x14ac:dyDescent="0.2">
      <c r="A183" s="233"/>
      <c r="B183" s="258"/>
      <c r="C183" s="259"/>
      <c r="D183" s="87"/>
      <c r="E183" s="87"/>
      <c r="F183" s="60"/>
      <c r="G183" s="60"/>
      <c r="H183" s="60"/>
      <c r="I183" s="60"/>
      <c r="J183" s="60"/>
      <c r="K183" s="60"/>
      <c r="L183" s="60"/>
      <c r="M183" s="60"/>
      <c r="N183" s="60"/>
      <c r="O183" s="60"/>
      <c r="P183" s="60"/>
      <c r="Q183" s="60"/>
      <c r="R183" s="60"/>
      <c r="S183" s="60"/>
      <c r="T183" s="60"/>
      <c r="U183" s="60"/>
      <c r="V183" s="60"/>
      <c r="W183" s="60"/>
      <c r="X183" s="60"/>
      <c r="Y183" s="60"/>
    </row>
    <row r="184" spans="1:25" ht="12.75" customHeight="1" x14ac:dyDescent="0.2">
      <c r="A184" s="233"/>
      <c r="B184" s="258"/>
      <c r="C184" s="259"/>
      <c r="D184" s="87"/>
      <c r="E184" s="87"/>
      <c r="F184" s="60"/>
      <c r="G184" s="60"/>
      <c r="H184" s="60"/>
      <c r="I184" s="60"/>
      <c r="J184" s="60"/>
      <c r="K184" s="60"/>
      <c r="L184" s="60"/>
      <c r="M184" s="60"/>
      <c r="N184" s="60"/>
      <c r="O184" s="60"/>
      <c r="P184" s="60"/>
      <c r="Q184" s="60"/>
      <c r="R184" s="60"/>
      <c r="S184" s="60"/>
      <c r="T184" s="60"/>
      <c r="U184" s="60"/>
      <c r="V184" s="60"/>
      <c r="W184" s="60"/>
      <c r="X184" s="60"/>
      <c r="Y184" s="60"/>
    </row>
    <row r="185" spans="1:25" ht="12.75" customHeight="1" x14ac:dyDescent="0.2">
      <c r="A185" s="233"/>
      <c r="B185" s="258"/>
      <c r="C185" s="259"/>
      <c r="D185" s="87"/>
      <c r="E185" s="87"/>
      <c r="F185" s="60"/>
      <c r="G185" s="60"/>
      <c r="H185" s="60"/>
      <c r="I185" s="60"/>
      <c r="J185" s="60"/>
      <c r="K185" s="60"/>
      <c r="L185" s="60"/>
      <c r="M185" s="60"/>
      <c r="N185" s="60"/>
      <c r="O185" s="60"/>
      <c r="P185" s="60"/>
      <c r="Q185" s="60"/>
      <c r="R185" s="60"/>
      <c r="S185" s="60"/>
      <c r="T185" s="60"/>
      <c r="U185" s="60"/>
      <c r="V185" s="60"/>
      <c r="W185" s="60"/>
      <c r="X185" s="60"/>
      <c r="Y185" s="60"/>
    </row>
    <row r="186" spans="1:25" ht="12.75" customHeight="1" x14ac:dyDescent="0.2">
      <c r="A186" s="233"/>
      <c r="B186" s="258"/>
      <c r="C186" s="259"/>
      <c r="D186" s="87"/>
      <c r="E186" s="87"/>
      <c r="F186" s="60"/>
      <c r="G186" s="60"/>
      <c r="H186" s="60"/>
      <c r="I186" s="60"/>
      <c r="J186" s="60"/>
      <c r="K186" s="60"/>
      <c r="L186" s="60"/>
      <c r="M186" s="60"/>
      <c r="N186" s="60"/>
      <c r="O186" s="60"/>
      <c r="P186" s="60"/>
      <c r="Q186" s="60"/>
      <c r="R186" s="60"/>
      <c r="S186" s="60"/>
      <c r="T186" s="60"/>
      <c r="U186" s="60"/>
      <c r="V186" s="60"/>
      <c r="W186" s="60"/>
      <c r="X186" s="60"/>
      <c r="Y186" s="60"/>
    </row>
    <row r="187" spans="1:25" ht="12.75" customHeight="1" x14ac:dyDescent="0.2">
      <c r="A187" s="233"/>
      <c r="B187" s="258"/>
      <c r="C187" s="259"/>
      <c r="D187" s="87"/>
      <c r="E187" s="87"/>
      <c r="F187" s="60"/>
      <c r="G187" s="60"/>
      <c r="H187" s="60"/>
      <c r="I187" s="60"/>
      <c r="J187" s="60"/>
      <c r="K187" s="60"/>
      <c r="L187" s="60"/>
      <c r="M187" s="60"/>
      <c r="N187" s="60"/>
      <c r="O187" s="60"/>
      <c r="P187" s="60"/>
      <c r="Q187" s="60"/>
      <c r="R187" s="60"/>
      <c r="S187" s="60"/>
      <c r="T187" s="60"/>
      <c r="U187" s="60"/>
      <c r="V187" s="60"/>
      <c r="W187" s="60"/>
      <c r="X187" s="60"/>
      <c r="Y187" s="60"/>
    </row>
    <row r="188" spans="1:25" ht="12.75" customHeight="1" x14ac:dyDescent="0.2">
      <c r="A188" s="233"/>
      <c r="B188" s="258"/>
      <c r="C188" s="259"/>
      <c r="D188" s="87"/>
      <c r="E188" s="87"/>
      <c r="F188" s="60"/>
      <c r="G188" s="60"/>
      <c r="H188" s="60"/>
      <c r="I188" s="60"/>
      <c r="J188" s="60"/>
      <c r="K188" s="60"/>
      <c r="L188" s="60"/>
      <c r="M188" s="60"/>
      <c r="N188" s="60"/>
      <c r="O188" s="60"/>
      <c r="P188" s="60"/>
      <c r="Q188" s="60"/>
      <c r="R188" s="60"/>
      <c r="S188" s="60"/>
      <c r="T188" s="60"/>
      <c r="U188" s="60"/>
      <c r="V188" s="60"/>
      <c r="W188" s="60"/>
      <c r="X188" s="60"/>
      <c r="Y188" s="60"/>
    </row>
    <row r="189" spans="1:25" ht="12.75" customHeight="1" x14ac:dyDescent="0.2">
      <c r="A189" s="233"/>
      <c r="B189" s="258"/>
      <c r="C189" s="259"/>
      <c r="D189" s="87"/>
      <c r="E189" s="87"/>
      <c r="F189" s="60"/>
      <c r="G189" s="60"/>
      <c r="H189" s="60"/>
      <c r="I189" s="60"/>
      <c r="J189" s="60"/>
      <c r="K189" s="60"/>
      <c r="L189" s="60"/>
      <c r="M189" s="60"/>
      <c r="N189" s="60"/>
      <c r="O189" s="60"/>
      <c r="P189" s="60"/>
      <c r="Q189" s="60"/>
      <c r="R189" s="60"/>
      <c r="S189" s="60"/>
      <c r="T189" s="60"/>
      <c r="U189" s="60"/>
      <c r="V189" s="60"/>
      <c r="W189" s="60"/>
      <c r="X189" s="60"/>
      <c r="Y189" s="60"/>
    </row>
    <row r="190" spans="1:25" ht="12.75" customHeight="1" x14ac:dyDescent="0.2">
      <c r="A190" s="233"/>
      <c r="B190" s="258"/>
      <c r="C190" s="259"/>
      <c r="D190" s="87"/>
      <c r="E190" s="87"/>
      <c r="F190" s="60"/>
      <c r="G190" s="60"/>
      <c r="H190" s="60"/>
      <c r="I190" s="60"/>
      <c r="J190" s="60"/>
      <c r="K190" s="60"/>
      <c r="L190" s="60"/>
      <c r="M190" s="60"/>
      <c r="N190" s="60"/>
      <c r="O190" s="60"/>
      <c r="P190" s="60"/>
      <c r="Q190" s="60"/>
      <c r="R190" s="60"/>
      <c r="S190" s="60"/>
      <c r="T190" s="60"/>
      <c r="U190" s="60"/>
      <c r="V190" s="60"/>
      <c r="W190" s="60"/>
      <c r="X190" s="60"/>
      <c r="Y190" s="60"/>
    </row>
    <row r="191" spans="1:25" ht="12.75" customHeight="1" x14ac:dyDescent="0.2">
      <c r="A191" s="233"/>
      <c r="B191" s="258"/>
      <c r="C191" s="259"/>
      <c r="D191" s="87"/>
      <c r="E191" s="87"/>
      <c r="F191" s="60"/>
      <c r="G191" s="60"/>
      <c r="H191" s="60"/>
      <c r="I191" s="60"/>
      <c r="J191" s="60"/>
      <c r="K191" s="60"/>
      <c r="L191" s="60"/>
      <c r="M191" s="60"/>
      <c r="N191" s="60"/>
      <c r="O191" s="60"/>
      <c r="P191" s="60"/>
      <c r="Q191" s="60"/>
      <c r="R191" s="60"/>
      <c r="S191" s="60"/>
      <c r="T191" s="60"/>
      <c r="U191" s="60"/>
      <c r="V191" s="60"/>
      <c r="W191" s="60"/>
      <c r="X191" s="60"/>
      <c r="Y191" s="60"/>
    </row>
    <row r="192" spans="1:25" ht="12.75" customHeight="1" x14ac:dyDescent="0.2">
      <c r="A192" s="233"/>
      <c r="B192" s="258"/>
      <c r="C192" s="259"/>
      <c r="D192" s="87"/>
      <c r="E192" s="87"/>
      <c r="F192" s="60"/>
      <c r="G192" s="60"/>
      <c r="H192" s="60"/>
      <c r="I192" s="60"/>
      <c r="J192" s="60"/>
      <c r="K192" s="60"/>
      <c r="L192" s="60"/>
      <c r="M192" s="60"/>
      <c r="N192" s="60"/>
      <c r="O192" s="60"/>
      <c r="P192" s="60"/>
      <c r="Q192" s="60"/>
      <c r="R192" s="60"/>
      <c r="S192" s="60"/>
      <c r="T192" s="60"/>
      <c r="U192" s="60"/>
      <c r="V192" s="60"/>
      <c r="W192" s="60"/>
      <c r="X192" s="60"/>
      <c r="Y192" s="60"/>
    </row>
    <row r="193" spans="1:25" ht="12.75" customHeight="1" x14ac:dyDescent="0.2">
      <c r="A193" s="233"/>
      <c r="B193" s="258"/>
      <c r="C193" s="259"/>
      <c r="D193" s="87"/>
      <c r="E193" s="87"/>
      <c r="F193" s="60"/>
      <c r="G193" s="60"/>
      <c r="H193" s="60"/>
      <c r="I193" s="60"/>
      <c r="J193" s="60"/>
      <c r="K193" s="60"/>
      <c r="L193" s="60"/>
      <c r="M193" s="60"/>
      <c r="N193" s="60"/>
      <c r="O193" s="60"/>
      <c r="P193" s="60"/>
      <c r="Q193" s="60"/>
      <c r="R193" s="60"/>
      <c r="S193" s="60"/>
      <c r="T193" s="60"/>
      <c r="U193" s="60"/>
      <c r="V193" s="60"/>
      <c r="W193" s="60"/>
      <c r="X193" s="60"/>
      <c r="Y193" s="60"/>
    </row>
    <row r="194" spans="1:25" ht="12.75" customHeight="1" x14ac:dyDescent="0.2">
      <c r="A194" s="233"/>
      <c r="B194" s="258"/>
      <c r="C194" s="259"/>
      <c r="D194" s="87"/>
      <c r="E194" s="87"/>
      <c r="F194" s="60"/>
      <c r="G194" s="60"/>
      <c r="H194" s="60"/>
      <c r="I194" s="60"/>
      <c r="J194" s="60"/>
      <c r="K194" s="60"/>
      <c r="L194" s="60"/>
      <c r="M194" s="60"/>
      <c r="N194" s="60"/>
      <c r="O194" s="60"/>
      <c r="P194" s="60"/>
      <c r="Q194" s="60"/>
      <c r="R194" s="60"/>
      <c r="S194" s="60"/>
      <c r="T194" s="60"/>
      <c r="U194" s="60"/>
      <c r="V194" s="60"/>
      <c r="W194" s="60"/>
      <c r="X194" s="60"/>
      <c r="Y194" s="60"/>
    </row>
    <row r="195" spans="1:25" ht="12.75" customHeight="1" x14ac:dyDescent="0.2">
      <c r="A195" s="233"/>
      <c r="B195" s="258"/>
      <c r="C195" s="259"/>
      <c r="D195" s="87"/>
      <c r="E195" s="87"/>
      <c r="F195" s="60"/>
      <c r="G195" s="60"/>
      <c r="H195" s="60"/>
      <c r="I195" s="60"/>
      <c r="J195" s="60"/>
      <c r="K195" s="60"/>
      <c r="L195" s="60"/>
      <c r="M195" s="60"/>
      <c r="N195" s="60"/>
      <c r="O195" s="60"/>
      <c r="P195" s="60"/>
      <c r="Q195" s="60"/>
      <c r="R195" s="60"/>
      <c r="S195" s="60"/>
      <c r="T195" s="60"/>
      <c r="U195" s="60"/>
      <c r="V195" s="60"/>
      <c r="W195" s="60"/>
      <c r="X195" s="60"/>
      <c r="Y195" s="60"/>
    </row>
    <row r="196" spans="1:25" ht="12.75" customHeight="1" x14ac:dyDescent="0.2">
      <c r="A196" s="233"/>
      <c r="B196" s="258"/>
      <c r="C196" s="259"/>
      <c r="D196" s="87"/>
      <c r="E196" s="87"/>
      <c r="F196" s="60"/>
      <c r="G196" s="60"/>
      <c r="H196" s="60"/>
      <c r="I196" s="60"/>
      <c r="J196" s="60"/>
      <c r="K196" s="60"/>
      <c r="L196" s="60"/>
      <c r="M196" s="60"/>
      <c r="N196" s="60"/>
      <c r="O196" s="60"/>
      <c r="P196" s="60"/>
      <c r="Q196" s="60"/>
      <c r="R196" s="60"/>
      <c r="S196" s="60"/>
      <c r="T196" s="60"/>
      <c r="U196" s="60"/>
      <c r="V196" s="60"/>
      <c r="W196" s="60"/>
      <c r="X196" s="60"/>
      <c r="Y196" s="60"/>
    </row>
    <row r="197" spans="1:25" ht="12.75" customHeight="1" x14ac:dyDescent="0.2">
      <c r="A197" s="233"/>
      <c r="B197" s="258"/>
      <c r="C197" s="259"/>
      <c r="D197" s="87"/>
      <c r="E197" s="87"/>
      <c r="F197" s="60"/>
      <c r="G197" s="60"/>
      <c r="H197" s="60"/>
      <c r="I197" s="60"/>
      <c r="J197" s="60"/>
      <c r="K197" s="60"/>
      <c r="L197" s="60"/>
      <c r="M197" s="60"/>
      <c r="N197" s="60"/>
      <c r="O197" s="60"/>
      <c r="P197" s="60"/>
      <c r="Q197" s="60"/>
      <c r="R197" s="60"/>
      <c r="S197" s="60"/>
      <c r="T197" s="60"/>
      <c r="U197" s="60"/>
      <c r="V197" s="60"/>
      <c r="W197" s="60"/>
      <c r="X197" s="60"/>
      <c r="Y197" s="60"/>
    </row>
    <row r="198" spans="1:25" ht="12.75" customHeight="1" x14ac:dyDescent="0.2">
      <c r="A198" s="233"/>
      <c r="B198" s="258"/>
      <c r="C198" s="259"/>
      <c r="D198" s="87"/>
      <c r="E198" s="87"/>
      <c r="F198" s="60"/>
      <c r="G198" s="60"/>
      <c r="H198" s="60"/>
      <c r="I198" s="60"/>
      <c r="J198" s="60"/>
      <c r="K198" s="60"/>
      <c r="L198" s="60"/>
      <c r="M198" s="60"/>
      <c r="N198" s="60"/>
      <c r="O198" s="60"/>
      <c r="P198" s="60"/>
      <c r="Q198" s="60"/>
      <c r="R198" s="60"/>
      <c r="S198" s="60"/>
      <c r="T198" s="60"/>
      <c r="U198" s="60"/>
      <c r="V198" s="60"/>
      <c r="W198" s="60"/>
      <c r="X198" s="60"/>
      <c r="Y198" s="60"/>
    </row>
    <row r="199" spans="1:25" ht="12.75" customHeight="1" x14ac:dyDescent="0.2">
      <c r="A199" s="233"/>
      <c r="B199" s="258"/>
      <c r="C199" s="259"/>
      <c r="D199" s="87"/>
      <c r="E199" s="87"/>
      <c r="F199" s="60"/>
      <c r="G199" s="60"/>
      <c r="H199" s="60"/>
      <c r="I199" s="60"/>
      <c r="J199" s="60"/>
      <c r="K199" s="60"/>
      <c r="L199" s="60"/>
      <c r="M199" s="60"/>
      <c r="N199" s="60"/>
      <c r="O199" s="60"/>
      <c r="P199" s="60"/>
      <c r="Q199" s="60"/>
      <c r="R199" s="60"/>
      <c r="S199" s="60"/>
      <c r="T199" s="60"/>
      <c r="U199" s="60"/>
      <c r="V199" s="60"/>
      <c r="W199" s="60"/>
      <c r="X199" s="60"/>
      <c r="Y199" s="60"/>
    </row>
    <row r="200" spans="1:25" ht="12.75" customHeight="1" x14ac:dyDescent="0.2">
      <c r="A200" s="233"/>
      <c r="B200" s="258"/>
      <c r="C200" s="259"/>
      <c r="D200" s="87"/>
      <c r="E200" s="87"/>
      <c r="F200" s="60"/>
      <c r="G200" s="60"/>
      <c r="H200" s="60"/>
      <c r="I200" s="60"/>
      <c r="J200" s="60"/>
      <c r="K200" s="60"/>
      <c r="L200" s="60"/>
      <c r="M200" s="60"/>
      <c r="N200" s="60"/>
      <c r="O200" s="60"/>
      <c r="P200" s="60"/>
      <c r="Q200" s="60"/>
      <c r="R200" s="60"/>
      <c r="S200" s="60"/>
      <c r="T200" s="60"/>
      <c r="U200" s="60"/>
      <c r="V200" s="60"/>
      <c r="W200" s="60"/>
      <c r="X200" s="60"/>
      <c r="Y200" s="60"/>
    </row>
    <row r="201" spans="1:25" ht="12.75" customHeight="1" x14ac:dyDescent="0.2">
      <c r="A201" s="233"/>
      <c r="B201" s="258"/>
      <c r="C201" s="259"/>
      <c r="D201" s="87"/>
      <c r="E201" s="87"/>
      <c r="F201" s="60"/>
      <c r="G201" s="60"/>
      <c r="H201" s="60"/>
      <c r="I201" s="60"/>
      <c r="J201" s="60"/>
      <c r="K201" s="60"/>
      <c r="L201" s="60"/>
      <c r="M201" s="60"/>
      <c r="N201" s="60"/>
      <c r="O201" s="60"/>
      <c r="P201" s="60"/>
      <c r="Q201" s="60"/>
      <c r="R201" s="60"/>
      <c r="S201" s="60"/>
      <c r="T201" s="60"/>
      <c r="U201" s="60"/>
      <c r="V201" s="60"/>
      <c r="W201" s="60"/>
      <c r="X201" s="60"/>
      <c r="Y201" s="60"/>
    </row>
    <row r="202" spans="1:25" ht="12.75" customHeight="1" x14ac:dyDescent="0.2">
      <c r="A202" s="233"/>
      <c r="B202" s="258"/>
      <c r="C202" s="259"/>
      <c r="D202" s="87"/>
      <c r="E202" s="87"/>
      <c r="F202" s="60"/>
      <c r="G202" s="60"/>
      <c r="H202" s="60"/>
      <c r="I202" s="60"/>
      <c r="J202" s="60"/>
      <c r="K202" s="60"/>
      <c r="L202" s="60"/>
      <c r="M202" s="60"/>
      <c r="N202" s="60"/>
      <c r="O202" s="60"/>
      <c r="P202" s="60"/>
      <c r="Q202" s="60"/>
      <c r="R202" s="60"/>
      <c r="S202" s="60"/>
      <c r="T202" s="60"/>
      <c r="U202" s="60"/>
      <c r="V202" s="60"/>
      <c r="W202" s="60"/>
      <c r="X202" s="60"/>
      <c r="Y202" s="60"/>
    </row>
    <row r="203" spans="1:25" ht="12.75" customHeight="1" x14ac:dyDescent="0.2">
      <c r="A203" s="233"/>
      <c r="B203" s="258"/>
      <c r="C203" s="259"/>
      <c r="D203" s="87"/>
      <c r="E203" s="87"/>
      <c r="F203" s="60"/>
      <c r="G203" s="60"/>
      <c r="H203" s="60"/>
      <c r="I203" s="60"/>
      <c r="J203" s="60"/>
      <c r="K203" s="60"/>
      <c r="L203" s="60"/>
      <c r="M203" s="60"/>
      <c r="N203" s="60"/>
      <c r="O203" s="60"/>
      <c r="P203" s="60"/>
      <c r="Q203" s="60"/>
      <c r="R203" s="60"/>
      <c r="S203" s="60"/>
      <c r="T203" s="60"/>
      <c r="U203" s="60"/>
      <c r="V203" s="60"/>
      <c r="W203" s="60"/>
      <c r="X203" s="60"/>
      <c r="Y203" s="60"/>
    </row>
    <row r="204" spans="1:25" ht="12.75" customHeight="1" x14ac:dyDescent="0.2">
      <c r="A204" s="233"/>
      <c r="B204" s="258"/>
      <c r="C204" s="259"/>
      <c r="D204" s="87"/>
      <c r="E204" s="87"/>
      <c r="F204" s="60"/>
      <c r="G204" s="60"/>
      <c r="H204" s="60"/>
      <c r="I204" s="60"/>
      <c r="J204" s="60"/>
      <c r="K204" s="60"/>
      <c r="L204" s="60"/>
      <c r="M204" s="60"/>
      <c r="N204" s="60"/>
      <c r="O204" s="60"/>
      <c r="P204" s="60"/>
      <c r="Q204" s="60"/>
      <c r="R204" s="60"/>
      <c r="S204" s="60"/>
      <c r="T204" s="60"/>
      <c r="U204" s="60"/>
      <c r="V204" s="60"/>
      <c r="W204" s="60"/>
      <c r="X204" s="60"/>
      <c r="Y204" s="60"/>
    </row>
    <row r="205" spans="1:25" ht="12.75" customHeight="1" x14ac:dyDescent="0.2">
      <c r="A205" s="233"/>
      <c r="B205" s="258"/>
      <c r="C205" s="259"/>
      <c r="D205" s="87"/>
      <c r="E205" s="87"/>
      <c r="F205" s="60"/>
      <c r="G205" s="60"/>
      <c r="H205" s="60"/>
      <c r="I205" s="60"/>
      <c r="J205" s="60"/>
      <c r="K205" s="60"/>
      <c r="L205" s="60"/>
      <c r="M205" s="60"/>
      <c r="N205" s="60"/>
      <c r="O205" s="60"/>
      <c r="P205" s="60"/>
      <c r="Q205" s="60"/>
      <c r="R205" s="60"/>
      <c r="S205" s="60"/>
      <c r="T205" s="60"/>
      <c r="U205" s="60"/>
      <c r="V205" s="60"/>
      <c r="W205" s="60"/>
      <c r="X205" s="60"/>
      <c r="Y205" s="60"/>
    </row>
    <row r="206" spans="1:25" ht="12.75" customHeight="1" x14ac:dyDescent="0.2">
      <c r="A206" s="233"/>
      <c r="B206" s="258"/>
      <c r="C206" s="259"/>
      <c r="D206" s="87"/>
      <c r="E206" s="87"/>
      <c r="F206" s="60"/>
      <c r="G206" s="60"/>
      <c r="H206" s="60"/>
      <c r="I206" s="60"/>
      <c r="J206" s="60"/>
      <c r="K206" s="60"/>
      <c r="L206" s="60"/>
      <c r="M206" s="60"/>
      <c r="N206" s="60"/>
      <c r="O206" s="60"/>
      <c r="P206" s="60"/>
      <c r="Q206" s="60"/>
      <c r="R206" s="60"/>
      <c r="S206" s="60"/>
      <c r="T206" s="60"/>
      <c r="U206" s="60"/>
      <c r="V206" s="60"/>
      <c r="W206" s="60"/>
      <c r="X206" s="60"/>
      <c r="Y206" s="60"/>
    </row>
    <row r="207" spans="1:25" ht="12.75" customHeight="1" x14ac:dyDescent="0.2">
      <c r="A207" s="233"/>
      <c r="B207" s="258"/>
      <c r="C207" s="259"/>
      <c r="D207" s="87"/>
      <c r="E207" s="87"/>
      <c r="F207" s="60"/>
      <c r="G207" s="60"/>
      <c r="H207" s="60"/>
      <c r="I207" s="60"/>
      <c r="J207" s="60"/>
      <c r="K207" s="60"/>
      <c r="L207" s="60"/>
      <c r="M207" s="60"/>
      <c r="N207" s="60"/>
      <c r="O207" s="60"/>
      <c r="P207" s="60"/>
      <c r="Q207" s="60"/>
      <c r="R207" s="60"/>
      <c r="S207" s="60"/>
      <c r="T207" s="60"/>
      <c r="U207" s="60"/>
      <c r="V207" s="60"/>
      <c r="W207" s="60"/>
      <c r="X207" s="60"/>
      <c r="Y207" s="60"/>
    </row>
    <row r="208" spans="1:25" ht="12.75" customHeight="1" x14ac:dyDescent="0.2">
      <c r="A208" s="233"/>
      <c r="B208" s="258"/>
      <c r="C208" s="259"/>
      <c r="D208" s="87"/>
      <c r="E208" s="87"/>
      <c r="F208" s="60"/>
      <c r="G208" s="60"/>
      <c r="H208" s="60"/>
      <c r="I208" s="60"/>
      <c r="J208" s="60"/>
      <c r="K208" s="60"/>
      <c r="L208" s="60"/>
      <c r="M208" s="60"/>
      <c r="N208" s="60"/>
      <c r="O208" s="60"/>
      <c r="P208" s="60"/>
      <c r="Q208" s="60"/>
      <c r="R208" s="60"/>
      <c r="S208" s="60"/>
      <c r="T208" s="60"/>
      <c r="U208" s="60"/>
      <c r="V208" s="60"/>
      <c r="W208" s="60"/>
      <c r="X208" s="60"/>
      <c r="Y208" s="60"/>
    </row>
    <row r="209" spans="1:25" ht="12.75" customHeight="1" x14ac:dyDescent="0.2">
      <c r="A209" s="233"/>
      <c r="B209" s="258"/>
      <c r="C209" s="259"/>
      <c r="D209" s="87"/>
      <c r="E209" s="87"/>
      <c r="F209" s="60"/>
      <c r="G209" s="60"/>
      <c r="H209" s="60"/>
      <c r="I209" s="60"/>
      <c r="J209" s="60"/>
      <c r="K209" s="60"/>
      <c r="L209" s="60"/>
      <c r="M209" s="60"/>
      <c r="N209" s="60"/>
      <c r="O209" s="60"/>
      <c r="P209" s="60"/>
      <c r="Q209" s="60"/>
      <c r="R209" s="60"/>
      <c r="S209" s="60"/>
      <c r="T209" s="60"/>
      <c r="U209" s="60"/>
      <c r="V209" s="60"/>
      <c r="W209" s="60"/>
      <c r="X209" s="60"/>
      <c r="Y209" s="60"/>
    </row>
    <row r="210" spans="1:25" ht="12.75" customHeight="1" x14ac:dyDescent="0.2">
      <c r="A210" s="233"/>
      <c r="B210" s="258"/>
      <c r="C210" s="259"/>
      <c r="D210" s="87"/>
      <c r="E210" s="87"/>
      <c r="F210" s="60"/>
      <c r="G210" s="60"/>
      <c r="H210" s="60"/>
      <c r="I210" s="60"/>
      <c r="J210" s="60"/>
      <c r="K210" s="60"/>
      <c r="L210" s="60"/>
      <c r="M210" s="60"/>
      <c r="N210" s="60"/>
      <c r="O210" s="60"/>
      <c r="P210" s="60"/>
      <c r="Q210" s="60"/>
      <c r="R210" s="60"/>
      <c r="S210" s="60"/>
      <c r="T210" s="60"/>
      <c r="U210" s="60"/>
      <c r="V210" s="60"/>
      <c r="W210" s="60"/>
      <c r="X210" s="60"/>
      <c r="Y210" s="60"/>
    </row>
    <row r="211" spans="1:25" ht="12.75" customHeight="1" x14ac:dyDescent="0.2">
      <c r="A211" s="233"/>
      <c r="B211" s="258"/>
      <c r="C211" s="259"/>
      <c r="D211" s="87"/>
      <c r="E211" s="87"/>
      <c r="F211" s="60"/>
      <c r="G211" s="60"/>
      <c r="H211" s="60"/>
      <c r="I211" s="60"/>
      <c r="J211" s="60"/>
      <c r="K211" s="60"/>
      <c r="L211" s="60"/>
      <c r="M211" s="60"/>
      <c r="N211" s="60"/>
      <c r="O211" s="60"/>
      <c r="P211" s="60"/>
      <c r="Q211" s="60"/>
      <c r="R211" s="60"/>
      <c r="S211" s="60"/>
      <c r="T211" s="60"/>
      <c r="U211" s="60"/>
      <c r="V211" s="60"/>
      <c r="W211" s="60"/>
      <c r="X211" s="60"/>
      <c r="Y211" s="60"/>
    </row>
    <row r="212" spans="1:25" ht="12.75" customHeight="1" x14ac:dyDescent="0.2">
      <c r="A212" s="233"/>
      <c r="B212" s="258"/>
      <c r="C212" s="259"/>
      <c r="D212" s="87"/>
      <c r="E212" s="87"/>
      <c r="F212" s="60"/>
      <c r="G212" s="60"/>
      <c r="H212" s="60"/>
      <c r="I212" s="60"/>
      <c r="J212" s="60"/>
      <c r="K212" s="60"/>
      <c r="L212" s="60"/>
      <c r="M212" s="60"/>
      <c r="N212" s="60"/>
      <c r="O212" s="60"/>
      <c r="P212" s="60"/>
      <c r="Q212" s="60"/>
      <c r="R212" s="60"/>
      <c r="S212" s="60"/>
      <c r="T212" s="60"/>
      <c r="U212" s="60"/>
      <c r="V212" s="60"/>
      <c r="W212" s="60"/>
      <c r="X212" s="60"/>
      <c r="Y212" s="60"/>
    </row>
    <row r="213" spans="1:25" ht="12.75" customHeight="1" x14ac:dyDescent="0.2">
      <c r="A213" s="233"/>
      <c r="B213" s="258"/>
      <c r="C213" s="259"/>
      <c r="D213" s="87"/>
      <c r="E213" s="87"/>
      <c r="F213" s="60"/>
      <c r="G213" s="60"/>
      <c r="H213" s="60"/>
      <c r="I213" s="60"/>
      <c r="J213" s="60"/>
      <c r="K213" s="60"/>
      <c r="L213" s="60"/>
      <c r="M213" s="60"/>
      <c r="N213" s="60"/>
      <c r="O213" s="60"/>
      <c r="P213" s="60"/>
      <c r="Q213" s="60"/>
      <c r="R213" s="60"/>
      <c r="S213" s="60"/>
      <c r="T213" s="60"/>
      <c r="U213" s="60"/>
      <c r="V213" s="60"/>
      <c r="W213" s="60"/>
      <c r="X213" s="60"/>
      <c r="Y213" s="60"/>
    </row>
    <row r="214" spans="1:25" ht="12.75" customHeight="1" x14ac:dyDescent="0.2">
      <c r="A214" s="233"/>
      <c r="B214" s="258"/>
      <c r="C214" s="259"/>
      <c r="D214" s="87"/>
      <c r="E214" s="87"/>
      <c r="F214" s="60"/>
      <c r="G214" s="60"/>
      <c r="H214" s="60"/>
      <c r="I214" s="60"/>
      <c r="J214" s="60"/>
      <c r="K214" s="60"/>
      <c r="L214" s="60"/>
      <c r="M214" s="60"/>
      <c r="N214" s="60"/>
      <c r="O214" s="60"/>
      <c r="P214" s="60"/>
      <c r="Q214" s="60"/>
      <c r="R214" s="60"/>
      <c r="S214" s="60"/>
      <c r="T214" s="60"/>
      <c r="U214" s="60"/>
      <c r="V214" s="60"/>
      <c r="W214" s="60"/>
      <c r="X214" s="60"/>
      <c r="Y214" s="60"/>
    </row>
    <row r="215" spans="1:25" ht="12.75" customHeight="1" x14ac:dyDescent="0.2">
      <c r="A215" s="233"/>
      <c r="B215" s="258"/>
      <c r="C215" s="259"/>
      <c r="D215" s="87"/>
      <c r="E215" s="87"/>
      <c r="F215" s="60"/>
      <c r="G215" s="60"/>
      <c r="H215" s="60"/>
      <c r="I215" s="60"/>
      <c r="J215" s="60"/>
      <c r="K215" s="60"/>
      <c r="L215" s="60"/>
      <c r="M215" s="60"/>
      <c r="N215" s="60"/>
      <c r="O215" s="60"/>
      <c r="P215" s="60"/>
      <c r="Q215" s="60"/>
      <c r="R215" s="60"/>
      <c r="S215" s="60"/>
      <c r="T215" s="60"/>
      <c r="U215" s="60"/>
      <c r="V215" s="60"/>
      <c r="W215" s="60"/>
      <c r="X215" s="60"/>
      <c r="Y215" s="60"/>
    </row>
    <row r="216" spans="1:25" ht="12.75" customHeight="1" x14ac:dyDescent="0.2">
      <c r="A216" s="233"/>
      <c r="B216" s="258"/>
      <c r="C216" s="259"/>
      <c r="D216" s="87"/>
      <c r="E216" s="87"/>
      <c r="F216" s="60"/>
      <c r="G216" s="60"/>
      <c r="H216" s="60"/>
      <c r="I216" s="60"/>
      <c r="J216" s="60"/>
      <c r="K216" s="60"/>
      <c r="L216" s="60"/>
      <c r="M216" s="60"/>
      <c r="N216" s="60"/>
      <c r="O216" s="60"/>
      <c r="P216" s="60"/>
      <c r="Q216" s="60"/>
      <c r="R216" s="60"/>
      <c r="S216" s="60"/>
      <c r="T216" s="60"/>
      <c r="U216" s="60"/>
      <c r="V216" s="60"/>
      <c r="W216" s="60"/>
      <c r="X216" s="60"/>
      <c r="Y216" s="60"/>
    </row>
    <row r="217" spans="1:25" ht="12.75" customHeight="1" x14ac:dyDescent="0.2">
      <c r="A217" s="233"/>
      <c r="B217" s="258"/>
      <c r="C217" s="259"/>
      <c r="D217" s="87"/>
      <c r="E217" s="87"/>
      <c r="F217" s="60"/>
      <c r="G217" s="60"/>
      <c r="H217" s="60"/>
      <c r="I217" s="60"/>
      <c r="J217" s="60"/>
      <c r="K217" s="60"/>
      <c r="L217" s="60"/>
      <c r="M217" s="60"/>
      <c r="N217" s="60"/>
      <c r="O217" s="60"/>
      <c r="P217" s="60"/>
      <c r="Q217" s="60"/>
      <c r="R217" s="60"/>
      <c r="S217" s="60"/>
      <c r="T217" s="60"/>
      <c r="U217" s="60"/>
      <c r="V217" s="60"/>
      <c r="W217" s="60"/>
      <c r="X217" s="60"/>
      <c r="Y217" s="60"/>
    </row>
    <row r="218" spans="1:25" ht="12.75" customHeight="1" x14ac:dyDescent="0.2">
      <c r="A218" s="233"/>
      <c r="B218" s="258"/>
      <c r="C218" s="259"/>
      <c r="D218" s="87"/>
      <c r="E218" s="87"/>
      <c r="F218" s="60"/>
      <c r="G218" s="60"/>
      <c r="H218" s="60"/>
      <c r="I218" s="60"/>
      <c r="J218" s="60"/>
      <c r="K218" s="60"/>
      <c r="L218" s="60"/>
      <c r="M218" s="60"/>
      <c r="N218" s="60"/>
      <c r="O218" s="60"/>
      <c r="P218" s="60"/>
      <c r="Q218" s="60"/>
      <c r="R218" s="60"/>
      <c r="S218" s="60"/>
      <c r="T218" s="60"/>
      <c r="U218" s="60"/>
      <c r="V218" s="60"/>
      <c r="W218" s="60"/>
      <c r="X218" s="60"/>
      <c r="Y218" s="60"/>
    </row>
    <row r="219" spans="1:25" ht="12.75" customHeight="1" x14ac:dyDescent="0.2">
      <c r="A219" s="233"/>
      <c r="B219" s="258"/>
      <c r="C219" s="259"/>
      <c r="D219" s="87"/>
      <c r="E219" s="87"/>
      <c r="F219" s="60"/>
      <c r="G219" s="60"/>
      <c r="H219" s="60"/>
      <c r="I219" s="60"/>
      <c r="J219" s="60"/>
      <c r="K219" s="60"/>
      <c r="L219" s="60"/>
      <c r="M219" s="60"/>
      <c r="N219" s="60"/>
      <c r="O219" s="60"/>
      <c r="P219" s="60"/>
      <c r="Q219" s="60"/>
      <c r="R219" s="60"/>
      <c r="S219" s="60"/>
      <c r="T219" s="60"/>
      <c r="U219" s="60"/>
      <c r="V219" s="60"/>
      <c r="W219" s="60"/>
      <c r="X219" s="60"/>
      <c r="Y219" s="60"/>
    </row>
    <row r="220" spans="1:25" ht="12.75" customHeight="1" x14ac:dyDescent="0.2">
      <c r="A220" s="233"/>
      <c r="B220" s="258"/>
      <c r="C220" s="259"/>
      <c r="D220" s="87"/>
      <c r="E220" s="87"/>
      <c r="F220" s="60"/>
      <c r="G220" s="60"/>
      <c r="H220" s="60"/>
      <c r="I220" s="60"/>
      <c r="J220" s="60"/>
      <c r="K220" s="60"/>
      <c r="L220" s="60"/>
      <c r="M220" s="60"/>
      <c r="N220" s="60"/>
      <c r="O220" s="60"/>
      <c r="P220" s="60"/>
      <c r="Q220" s="60"/>
      <c r="R220" s="60"/>
      <c r="S220" s="60"/>
      <c r="T220" s="60"/>
      <c r="U220" s="60"/>
      <c r="V220" s="60"/>
      <c r="W220" s="60"/>
      <c r="X220" s="60"/>
      <c r="Y220" s="60"/>
    </row>
    <row r="221" spans="1:25" ht="12.75" customHeight="1" x14ac:dyDescent="0.2">
      <c r="A221" s="233"/>
      <c r="B221" s="258"/>
      <c r="C221" s="259"/>
      <c r="D221" s="87"/>
      <c r="E221" s="87"/>
      <c r="F221" s="60"/>
      <c r="G221" s="60"/>
      <c r="H221" s="60"/>
      <c r="I221" s="60"/>
      <c r="J221" s="60"/>
      <c r="K221" s="60"/>
      <c r="L221" s="60"/>
      <c r="M221" s="60"/>
      <c r="N221" s="60"/>
      <c r="O221" s="60"/>
      <c r="P221" s="60"/>
      <c r="Q221" s="60"/>
      <c r="R221" s="60"/>
      <c r="S221" s="60"/>
      <c r="T221" s="60"/>
      <c r="U221" s="60"/>
      <c r="V221" s="60"/>
      <c r="W221" s="60"/>
      <c r="X221" s="60"/>
      <c r="Y221" s="60"/>
    </row>
    <row r="222" spans="1:25" ht="12.75" customHeight="1" x14ac:dyDescent="0.2">
      <c r="A222" s="233"/>
      <c r="B222" s="258"/>
      <c r="C222" s="259"/>
      <c r="D222" s="87"/>
      <c r="E222" s="87"/>
      <c r="F222" s="60"/>
      <c r="G222" s="60"/>
      <c r="H222" s="60"/>
      <c r="I222" s="60"/>
      <c r="J222" s="60"/>
      <c r="K222" s="60"/>
      <c r="L222" s="60"/>
      <c r="M222" s="60"/>
      <c r="N222" s="60"/>
      <c r="O222" s="60"/>
      <c r="P222" s="60"/>
      <c r="Q222" s="60"/>
      <c r="R222" s="60"/>
      <c r="S222" s="60"/>
      <c r="T222" s="60"/>
      <c r="U222" s="60"/>
      <c r="V222" s="60"/>
      <c r="W222" s="60"/>
      <c r="X222" s="60"/>
      <c r="Y222" s="60"/>
    </row>
    <row r="223" spans="1:25" ht="12.75" customHeight="1" x14ac:dyDescent="0.2">
      <c r="A223" s="233"/>
      <c r="B223" s="258"/>
      <c r="C223" s="259"/>
      <c r="D223" s="87"/>
      <c r="E223" s="87"/>
      <c r="F223" s="60"/>
      <c r="G223" s="60"/>
      <c r="H223" s="60"/>
      <c r="I223" s="60"/>
      <c r="J223" s="60"/>
      <c r="K223" s="60"/>
      <c r="L223" s="60"/>
      <c r="M223" s="60"/>
      <c r="N223" s="60"/>
      <c r="O223" s="60"/>
      <c r="P223" s="60"/>
      <c r="Q223" s="60"/>
      <c r="R223" s="60"/>
      <c r="S223" s="60"/>
      <c r="T223" s="60"/>
      <c r="U223" s="60"/>
      <c r="V223" s="60"/>
      <c r="W223" s="60"/>
      <c r="X223" s="60"/>
      <c r="Y223" s="60"/>
    </row>
    <row r="224" spans="1:25" ht="12.75" customHeight="1" x14ac:dyDescent="0.2">
      <c r="A224" s="233"/>
      <c r="B224" s="258"/>
      <c r="C224" s="259"/>
      <c r="D224" s="87"/>
      <c r="E224" s="87"/>
      <c r="F224" s="60"/>
      <c r="G224" s="60"/>
      <c r="H224" s="60"/>
      <c r="I224" s="60"/>
      <c r="J224" s="60"/>
      <c r="K224" s="60"/>
      <c r="L224" s="60"/>
      <c r="M224" s="60"/>
      <c r="N224" s="60"/>
      <c r="O224" s="60"/>
      <c r="P224" s="60"/>
      <c r="Q224" s="60"/>
      <c r="R224" s="60"/>
      <c r="S224" s="60"/>
      <c r="T224" s="60"/>
      <c r="U224" s="60"/>
      <c r="V224" s="60"/>
      <c r="W224" s="60"/>
      <c r="X224" s="60"/>
      <c r="Y224" s="60"/>
    </row>
    <row r="225" spans="1:25" ht="12.75" customHeight="1" x14ac:dyDescent="0.2">
      <c r="A225" s="233"/>
      <c r="B225" s="258"/>
      <c r="C225" s="259"/>
      <c r="D225" s="87"/>
      <c r="E225" s="87"/>
      <c r="F225" s="60"/>
      <c r="G225" s="60"/>
      <c r="H225" s="60"/>
      <c r="I225" s="60"/>
      <c r="J225" s="60"/>
      <c r="K225" s="60"/>
      <c r="L225" s="60"/>
      <c r="M225" s="60"/>
      <c r="N225" s="60"/>
      <c r="O225" s="60"/>
      <c r="P225" s="60"/>
      <c r="Q225" s="60"/>
      <c r="R225" s="60"/>
      <c r="S225" s="60"/>
      <c r="T225" s="60"/>
      <c r="U225" s="60"/>
      <c r="V225" s="60"/>
      <c r="W225" s="60"/>
      <c r="X225" s="60"/>
      <c r="Y225" s="60"/>
    </row>
    <row r="226" spans="1:25" ht="12.75" customHeight="1" x14ac:dyDescent="0.2">
      <c r="A226" s="233"/>
      <c r="B226" s="258"/>
      <c r="C226" s="259"/>
      <c r="D226" s="87"/>
      <c r="E226" s="87"/>
      <c r="F226" s="60"/>
      <c r="G226" s="60"/>
      <c r="H226" s="60"/>
      <c r="I226" s="60"/>
      <c r="J226" s="60"/>
      <c r="K226" s="60"/>
      <c r="L226" s="60"/>
      <c r="M226" s="60"/>
      <c r="N226" s="60"/>
      <c r="O226" s="60"/>
      <c r="P226" s="60"/>
      <c r="Q226" s="60"/>
      <c r="R226" s="60"/>
      <c r="S226" s="60"/>
      <c r="T226" s="60"/>
      <c r="U226" s="60"/>
      <c r="V226" s="60"/>
      <c r="W226" s="60"/>
      <c r="X226" s="60"/>
      <c r="Y226" s="60"/>
    </row>
    <row r="227" spans="1:25" ht="12.75" customHeight="1" x14ac:dyDescent="0.2">
      <c r="A227" s="233"/>
      <c r="B227" s="258"/>
      <c r="C227" s="259"/>
      <c r="D227" s="87"/>
      <c r="E227" s="87"/>
      <c r="F227" s="60"/>
      <c r="G227" s="60"/>
      <c r="H227" s="60"/>
      <c r="I227" s="60"/>
      <c r="J227" s="60"/>
      <c r="K227" s="60"/>
      <c r="L227" s="60"/>
      <c r="M227" s="60"/>
      <c r="N227" s="60"/>
      <c r="O227" s="60"/>
      <c r="P227" s="60"/>
      <c r="Q227" s="60"/>
      <c r="R227" s="60"/>
      <c r="S227" s="60"/>
      <c r="T227" s="60"/>
      <c r="U227" s="60"/>
      <c r="V227" s="60"/>
      <c r="W227" s="60"/>
      <c r="X227" s="60"/>
      <c r="Y227" s="60"/>
    </row>
    <row r="228" spans="1:25" ht="12.75" customHeight="1" x14ac:dyDescent="0.2">
      <c r="A228" s="233"/>
      <c r="B228" s="258"/>
      <c r="C228" s="259"/>
      <c r="D228" s="87"/>
      <c r="E228" s="87"/>
      <c r="F228" s="60"/>
      <c r="G228" s="60"/>
      <c r="H228" s="60"/>
      <c r="I228" s="60"/>
      <c r="J228" s="60"/>
      <c r="K228" s="60"/>
      <c r="L228" s="60"/>
      <c r="M228" s="60"/>
      <c r="N228" s="60"/>
      <c r="O228" s="60"/>
      <c r="P228" s="60"/>
      <c r="Q228" s="60"/>
      <c r="R228" s="60"/>
      <c r="S228" s="60"/>
      <c r="T228" s="60"/>
      <c r="U228" s="60"/>
      <c r="V228" s="60"/>
      <c r="W228" s="60"/>
      <c r="X228" s="60"/>
      <c r="Y228" s="60"/>
    </row>
    <row r="229" spans="1:25" ht="12.75" customHeight="1" x14ac:dyDescent="0.2">
      <c r="A229" s="233"/>
      <c r="B229" s="258"/>
      <c r="C229" s="259"/>
      <c r="D229" s="87"/>
      <c r="E229" s="87"/>
      <c r="F229" s="60"/>
      <c r="G229" s="60"/>
      <c r="H229" s="60"/>
      <c r="I229" s="60"/>
      <c r="J229" s="60"/>
      <c r="K229" s="60"/>
      <c r="L229" s="60"/>
      <c r="M229" s="60"/>
      <c r="N229" s="60"/>
      <c r="O229" s="60"/>
      <c r="P229" s="60"/>
      <c r="Q229" s="60"/>
      <c r="R229" s="60"/>
      <c r="S229" s="60"/>
      <c r="T229" s="60"/>
      <c r="U229" s="60"/>
      <c r="V229" s="60"/>
      <c r="W229" s="60"/>
      <c r="X229" s="60"/>
      <c r="Y229" s="60"/>
    </row>
    <row r="230" spans="1:25" ht="12.75" customHeight="1" x14ac:dyDescent="0.2">
      <c r="A230" s="233"/>
      <c r="B230" s="258"/>
      <c r="C230" s="259"/>
      <c r="D230" s="87"/>
      <c r="E230" s="87"/>
      <c r="F230" s="60"/>
      <c r="G230" s="60"/>
      <c r="H230" s="60"/>
      <c r="I230" s="60"/>
      <c r="J230" s="60"/>
      <c r="K230" s="60"/>
      <c r="L230" s="60"/>
      <c r="M230" s="60"/>
      <c r="N230" s="60"/>
      <c r="O230" s="60"/>
      <c r="P230" s="60"/>
      <c r="Q230" s="60"/>
      <c r="R230" s="60"/>
      <c r="S230" s="60"/>
      <c r="T230" s="60"/>
      <c r="U230" s="60"/>
      <c r="V230" s="60"/>
      <c r="W230" s="60"/>
      <c r="X230" s="60"/>
      <c r="Y230" s="60"/>
    </row>
    <row r="231" spans="1:25" ht="12.75" customHeight="1" x14ac:dyDescent="0.2">
      <c r="A231" s="233"/>
      <c r="B231" s="258"/>
      <c r="C231" s="259"/>
      <c r="D231" s="87"/>
      <c r="E231" s="87"/>
      <c r="F231" s="60"/>
      <c r="G231" s="60"/>
      <c r="H231" s="60"/>
      <c r="I231" s="60"/>
      <c r="J231" s="60"/>
      <c r="K231" s="60"/>
      <c r="L231" s="60"/>
      <c r="M231" s="60"/>
      <c r="N231" s="60"/>
      <c r="O231" s="60"/>
      <c r="P231" s="60"/>
      <c r="Q231" s="60"/>
      <c r="R231" s="60"/>
      <c r="S231" s="60"/>
      <c r="T231" s="60"/>
      <c r="U231" s="60"/>
      <c r="V231" s="60"/>
      <c r="W231" s="60"/>
      <c r="X231" s="60"/>
      <c r="Y231" s="60"/>
    </row>
    <row r="232" spans="1:25" ht="12.75" customHeight="1" x14ac:dyDescent="0.2">
      <c r="A232" s="233"/>
      <c r="B232" s="258"/>
      <c r="C232" s="259"/>
      <c r="D232" s="87"/>
      <c r="E232" s="87"/>
      <c r="F232" s="60"/>
      <c r="G232" s="60"/>
      <c r="H232" s="60"/>
      <c r="I232" s="60"/>
      <c r="J232" s="60"/>
      <c r="K232" s="60"/>
      <c r="L232" s="60"/>
      <c r="M232" s="60"/>
      <c r="N232" s="60"/>
      <c r="O232" s="60"/>
      <c r="P232" s="60"/>
      <c r="Q232" s="60"/>
      <c r="R232" s="60"/>
      <c r="S232" s="60"/>
      <c r="T232" s="60"/>
      <c r="U232" s="60"/>
      <c r="V232" s="60"/>
      <c r="W232" s="60"/>
      <c r="X232" s="60"/>
      <c r="Y232" s="60"/>
    </row>
    <row r="233" spans="1:25" ht="12.75" customHeight="1" x14ac:dyDescent="0.2">
      <c r="A233" s="233"/>
      <c r="B233" s="258"/>
      <c r="C233" s="259"/>
      <c r="D233" s="87"/>
      <c r="E233" s="87"/>
      <c r="F233" s="60"/>
      <c r="G233" s="60"/>
      <c r="H233" s="60"/>
      <c r="I233" s="60"/>
      <c r="J233" s="60"/>
      <c r="K233" s="60"/>
      <c r="L233" s="60"/>
      <c r="M233" s="60"/>
      <c r="N233" s="60"/>
      <c r="O233" s="60"/>
      <c r="P233" s="60"/>
      <c r="Q233" s="60"/>
      <c r="R233" s="60"/>
      <c r="S233" s="60"/>
      <c r="T233" s="60"/>
      <c r="U233" s="60"/>
      <c r="V233" s="60"/>
      <c r="W233" s="60"/>
      <c r="X233" s="60"/>
      <c r="Y233" s="60"/>
    </row>
    <row r="234" spans="1:25" ht="12.75" customHeight="1" x14ac:dyDescent="0.2">
      <c r="A234" s="233"/>
      <c r="B234" s="258"/>
      <c r="C234" s="259"/>
      <c r="D234" s="87"/>
      <c r="E234" s="87"/>
      <c r="F234" s="60"/>
      <c r="G234" s="60"/>
      <c r="H234" s="60"/>
      <c r="I234" s="60"/>
      <c r="J234" s="60"/>
      <c r="K234" s="60"/>
      <c r="L234" s="60"/>
      <c r="M234" s="60"/>
      <c r="N234" s="60"/>
      <c r="O234" s="60"/>
      <c r="P234" s="60"/>
      <c r="Q234" s="60"/>
      <c r="R234" s="60"/>
      <c r="S234" s="60"/>
      <c r="T234" s="60"/>
      <c r="U234" s="60"/>
      <c r="V234" s="60"/>
      <c r="W234" s="60"/>
      <c r="X234" s="60"/>
      <c r="Y234" s="60"/>
    </row>
    <row r="235" spans="1:25" ht="12.75" customHeight="1" x14ac:dyDescent="0.2">
      <c r="A235" s="233"/>
      <c r="B235" s="258"/>
      <c r="C235" s="259"/>
      <c r="D235" s="87"/>
      <c r="E235" s="87"/>
      <c r="F235" s="60"/>
      <c r="G235" s="60"/>
      <c r="H235" s="60"/>
      <c r="I235" s="60"/>
      <c r="J235" s="60"/>
      <c r="K235" s="60"/>
      <c r="L235" s="60"/>
      <c r="M235" s="60"/>
      <c r="N235" s="60"/>
      <c r="O235" s="60"/>
      <c r="P235" s="60"/>
      <c r="Q235" s="60"/>
      <c r="R235" s="60"/>
      <c r="S235" s="60"/>
      <c r="T235" s="60"/>
      <c r="U235" s="60"/>
      <c r="V235" s="60"/>
      <c r="W235" s="60"/>
      <c r="X235" s="60"/>
      <c r="Y235" s="60"/>
    </row>
    <row r="236" spans="1:25" ht="12.75" customHeight="1" x14ac:dyDescent="0.2">
      <c r="A236" s="233"/>
      <c r="B236" s="258"/>
      <c r="C236" s="259"/>
      <c r="D236" s="87"/>
      <c r="E236" s="87"/>
      <c r="F236" s="60"/>
      <c r="G236" s="60"/>
      <c r="H236" s="60"/>
      <c r="I236" s="60"/>
      <c r="J236" s="60"/>
      <c r="K236" s="60"/>
      <c r="L236" s="60"/>
      <c r="M236" s="60"/>
      <c r="N236" s="60"/>
      <c r="O236" s="60"/>
      <c r="P236" s="60"/>
      <c r="Q236" s="60"/>
      <c r="R236" s="60"/>
      <c r="S236" s="60"/>
      <c r="T236" s="60"/>
      <c r="U236" s="60"/>
      <c r="V236" s="60"/>
      <c r="W236" s="60"/>
      <c r="X236" s="60"/>
      <c r="Y236" s="60"/>
    </row>
    <row r="237" spans="1:25" ht="12.75" customHeight="1" x14ac:dyDescent="0.2">
      <c r="A237" s="233"/>
      <c r="B237" s="258"/>
      <c r="C237" s="259"/>
      <c r="D237" s="87"/>
      <c r="E237" s="87"/>
      <c r="F237" s="60"/>
      <c r="G237" s="60"/>
      <c r="H237" s="60"/>
      <c r="I237" s="60"/>
      <c r="J237" s="60"/>
      <c r="K237" s="60"/>
      <c r="L237" s="60"/>
      <c r="M237" s="60"/>
      <c r="N237" s="60"/>
      <c r="O237" s="60"/>
      <c r="P237" s="60"/>
      <c r="Q237" s="60"/>
      <c r="R237" s="60"/>
      <c r="S237" s="60"/>
      <c r="T237" s="60"/>
      <c r="U237" s="60"/>
      <c r="V237" s="60"/>
      <c r="W237" s="60"/>
      <c r="X237" s="60"/>
      <c r="Y237" s="60"/>
    </row>
    <row r="238" spans="1:25" ht="12.75" customHeight="1" x14ac:dyDescent="0.2">
      <c r="A238" s="233"/>
      <c r="B238" s="258"/>
      <c r="C238" s="259"/>
      <c r="D238" s="87"/>
      <c r="E238" s="87"/>
      <c r="F238" s="60"/>
      <c r="G238" s="60"/>
      <c r="H238" s="60"/>
      <c r="I238" s="60"/>
      <c r="J238" s="60"/>
      <c r="K238" s="60"/>
      <c r="L238" s="60"/>
      <c r="M238" s="60"/>
      <c r="N238" s="60"/>
      <c r="O238" s="60"/>
      <c r="P238" s="60"/>
      <c r="Q238" s="60"/>
      <c r="R238" s="60"/>
      <c r="S238" s="60"/>
      <c r="T238" s="60"/>
      <c r="U238" s="60"/>
      <c r="V238" s="60"/>
      <c r="W238" s="60"/>
      <c r="X238" s="60"/>
      <c r="Y238" s="60"/>
    </row>
    <row r="239" spans="1:25" ht="12.75" customHeight="1" x14ac:dyDescent="0.2">
      <c r="A239" s="233"/>
      <c r="B239" s="258"/>
      <c r="C239" s="259"/>
      <c r="D239" s="87"/>
      <c r="E239" s="87"/>
      <c r="F239" s="60"/>
      <c r="G239" s="60"/>
      <c r="H239" s="60"/>
      <c r="I239" s="60"/>
      <c r="J239" s="60"/>
      <c r="K239" s="60"/>
      <c r="L239" s="60"/>
      <c r="M239" s="60"/>
      <c r="N239" s="60"/>
      <c r="O239" s="60"/>
      <c r="P239" s="60"/>
      <c r="Q239" s="60"/>
      <c r="R239" s="60"/>
      <c r="S239" s="60"/>
      <c r="T239" s="60"/>
      <c r="U239" s="60"/>
      <c r="V239" s="60"/>
      <c r="W239" s="60"/>
      <c r="X239" s="60"/>
      <c r="Y239" s="60"/>
    </row>
    <row r="240" spans="1:25" ht="12.75" customHeight="1" x14ac:dyDescent="0.2">
      <c r="A240" s="233"/>
      <c r="B240" s="258"/>
      <c r="C240" s="259"/>
      <c r="D240" s="87"/>
      <c r="E240" s="87"/>
      <c r="F240" s="60"/>
      <c r="G240" s="60"/>
      <c r="H240" s="60"/>
      <c r="I240" s="60"/>
      <c r="J240" s="60"/>
      <c r="K240" s="60"/>
      <c r="L240" s="60"/>
      <c r="M240" s="60"/>
      <c r="N240" s="60"/>
      <c r="O240" s="60"/>
      <c r="P240" s="60"/>
      <c r="Q240" s="60"/>
      <c r="R240" s="60"/>
      <c r="S240" s="60"/>
      <c r="T240" s="60"/>
      <c r="U240" s="60"/>
      <c r="V240" s="60"/>
      <c r="W240" s="60"/>
      <c r="X240" s="60"/>
      <c r="Y240" s="60"/>
    </row>
    <row r="241" spans="1:25" ht="12.75" customHeight="1" x14ac:dyDescent="0.2">
      <c r="A241" s="233"/>
      <c r="B241" s="258"/>
      <c r="C241" s="259"/>
      <c r="D241" s="87"/>
      <c r="E241" s="87"/>
      <c r="F241" s="60"/>
      <c r="G241" s="60"/>
      <c r="H241" s="60"/>
      <c r="I241" s="60"/>
      <c r="J241" s="60"/>
      <c r="K241" s="60"/>
      <c r="L241" s="60"/>
      <c r="M241" s="60"/>
      <c r="N241" s="60"/>
      <c r="O241" s="60"/>
      <c r="P241" s="60"/>
      <c r="Q241" s="60"/>
      <c r="R241" s="60"/>
      <c r="S241" s="60"/>
      <c r="T241" s="60"/>
      <c r="U241" s="60"/>
      <c r="V241" s="60"/>
      <c r="W241" s="60"/>
      <c r="X241" s="60"/>
      <c r="Y241" s="60"/>
    </row>
    <row r="242" spans="1:25" ht="12.75" customHeight="1" x14ac:dyDescent="0.2">
      <c r="A242" s="233"/>
      <c r="B242" s="258"/>
      <c r="C242" s="259"/>
      <c r="D242" s="87"/>
      <c r="E242" s="87"/>
      <c r="F242" s="60"/>
      <c r="G242" s="60"/>
      <c r="H242" s="60"/>
      <c r="I242" s="60"/>
      <c r="J242" s="60"/>
      <c r="K242" s="60"/>
      <c r="L242" s="60"/>
      <c r="M242" s="60"/>
      <c r="N242" s="60"/>
      <c r="O242" s="60"/>
      <c r="P242" s="60"/>
      <c r="Q242" s="60"/>
      <c r="R242" s="60"/>
      <c r="S242" s="60"/>
      <c r="T242" s="60"/>
      <c r="U242" s="60"/>
      <c r="V242" s="60"/>
      <c r="W242" s="60"/>
      <c r="X242" s="60"/>
      <c r="Y242" s="60"/>
    </row>
    <row r="243" spans="1:25" ht="12.75" customHeight="1" x14ac:dyDescent="0.2">
      <c r="A243" s="233"/>
      <c r="B243" s="258"/>
      <c r="C243" s="259"/>
      <c r="D243" s="87"/>
      <c r="E243" s="87"/>
      <c r="F243" s="60"/>
      <c r="G243" s="60"/>
      <c r="H243" s="60"/>
      <c r="I243" s="60"/>
      <c r="J243" s="60"/>
      <c r="K243" s="60"/>
      <c r="L243" s="60"/>
      <c r="M243" s="60"/>
      <c r="N243" s="60"/>
      <c r="O243" s="60"/>
      <c r="P243" s="60"/>
      <c r="Q243" s="60"/>
      <c r="R243" s="60"/>
      <c r="S243" s="60"/>
      <c r="T243" s="60"/>
      <c r="U243" s="60"/>
      <c r="V243" s="60"/>
      <c r="W243" s="60"/>
      <c r="X243" s="60"/>
      <c r="Y243" s="60"/>
    </row>
    <row r="244" spans="1:25" ht="12.75" customHeight="1" x14ac:dyDescent="0.2">
      <c r="A244" s="233"/>
      <c r="B244" s="258"/>
      <c r="C244" s="259"/>
      <c r="D244" s="87"/>
      <c r="E244" s="87"/>
      <c r="F244" s="60"/>
      <c r="G244" s="60"/>
      <c r="H244" s="60"/>
      <c r="I244" s="60"/>
      <c r="J244" s="60"/>
      <c r="K244" s="60"/>
      <c r="L244" s="60"/>
      <c r="M244" s="60"/>
      <c r="N244" s="60"/>
      <c r="O244" s="60"/>
      <c r="P244" s="60"/>
      <c r="Q244" s="60"/>
      <c r="R244" s="60"/>
      <c r="S244" s="60"/>
      <c r="T244" s="60"/>
      <c r="U244" s="60"/>
      <c r="V244" s="60"/>
      <c r="W244" s="60"/>
      <c r="X244" s="60"/>
      <c r="Y244" s="60"/>
    </row>
    <row r="245" spans="1:25" ht="12.75" customHeight="1" x14ac:dyDescent="0.2">
      <c r="A245" s="233"/>
      <c r="B245" s="258"/>
      <c r="C245" s="259"/>
      <c r="D245" s="87"/>
      <c r="E245" s="87"/>
      <c r="F245" s="60"/>
      <c r="G245" s="60"/>
      <c r="H245" s="60"/>
      <c r="I245" s="60"/>
      <c r="J245" s="60"/>
      <c r="K245" s="60"/>
      <c r="L245" s="60"/>
      <c r="M245" s="60"/>
      <c r="N245" s="60"/>
      <c r="O245" s="60"/>
      <c r="P245" s="60"/>
      <c r="Q245" s="60"/>
      <c r="R245" s="60"/>
      <c r="S245" s="60"/>
      <c r="T245" s="60"/>
      <c r="U245" s="60"/>
      <c r="V245" s="60"/>
      <c r="W245" s="60"/>
      <c r="X245" s="60"/>
      <c r="Y245" s="60"/>
    </row>
    <row r="246" spans="1:25" ht="12.75" customHeight="1" x14ac:dyDescent="0.2">
      <c r="A246" s="233"/>
      <c r="B246" s="258"/>
      <c r="C246" s="259"/>
      <c r="D246" s="87"/>
      <c r="E246" s="87"/>
      <c r="F246" s="60"/>
      <c r="G246" s="60"/>
      <c r="H246" s="60"/>
      <c r="I246" s="60"/>
      <c r="J246" s="60"/>
      <c r="K246" s="60"/>
      <c r="L246" s="60"/>
      <c r="M246" s="60"/>
      <c r="N246" s="60"/>
      <c r="O246" s="60"/>
      <c r="P246" s="60"/>
      <c r="Q246" s="60"/>
      <c r="R246" s="60"/>
      <c r="S246" s="60"/>
      <c r="T246" s="60"/>
      <c r="U246" s="60"/>
      <c r="V246" s="60"/>
      <c r="W246" s="60"/>
      <c r="X246" s="60"/>
      <c r="Y246" s="60"/>
    </row>
    <row r="247" spans="1:25" ht="12.75" customHeight="1" x14ac:dyDescent="0.2">
      <c r="A247" s="233"/>
      <c r="B247" s="258"/>
      <c r="C247" s="259"/>
      <c r="D247" s="87"/>
      <c r="E247" s="87"/>
      <c r="F247" s="60"/>
      <c r="G247" s="60"/>
      <c r="H247" s="60"/>
      <c r="I247" s="60"/>
      <c r="J247" s="60"/>
      <c r="K247" s="60"/>
      <c r="L247" s="60"/>
      <c r="M247" s="60"/>
      <c r="N247" s="60"/>
      <c r="O247" s="60"/>
      <c r="P247" s="60"/>
      <c r="Q247" s="60"/>
      <c r="R247" s="60"/>
      <c r="S247" s="60"/>
      <c r="T247" s="60"/>
      <c r="U247" s="60"/>
      <c r="V247" s="60"/>
      <c r="W247" s="60"/>
      <c r="X247" s="60"/>
      <c r="Y247" s="60"/>
    </row>
    <row r="248" spans="1:25" ht="12.75" customHeight="1" x14ac:dyDescent="0.2">
      <c r="A248" s="233"/>
      <c r="B248" s="258"/>
      <c r="C248" s="259"/>
      <c r="D248" s="87"/>
      <c r="E248" s="87"/>
      <c r="F248" s="60"/>
      <c r="G248" s="60"/>
      <c r="H248" s="60"/>
      <c r="I248" s="60"/>
      <c r="J248" s="60"/>
      <c r="K248" s="60"/>
      <c r="L248" s="60"/>
      <c r="M248" s="60"/>
      <c r="N248" s="60"/>
      <c r="O248" s="60"/>
      <c r="P248" s="60"/>
      <c r="Q248" s="60"/>
      <c r="R248" s="60"/>
      <c r="S248" s="60"/>
      <c r="T248" s="60"/>
      <c r="U248" s="60"/>
      <c r="V248" s="60"/>
      <c r="W248" s="60"/>
      <c r="X248" s="60"/>
      <c r="Y248" s="60"/>
    </row>
    <row r="249" spans="1:25" ht="12.75" customHeight="1" x14ac:dyDescent="0.2">
      <c r="A249" s="233"/>
      <c r="B249" s="258"/>
      <c r="C249" s="259"/>
      <c r="D249" s="87"/>
      <c r="E249" s="87"/>
      <c r="F249" s="60"/>
      <c r="G249" s="60"/>
      <c r="H249" s="60"/>
      <c r="I249" s="60"/>
      <c r="J249" s="60"/>
      <c r="K249" s="60"/>
      <c r="L249" s="60"/>
      <c r="M249" s="60"/>
      <c r="N249" s="60"/>
      <c r="O249" s="60"/>
      <c r="P249" s="60"/>
      <c r="Q249" s="60"/>
      <c r="R249" s="60"/>
      <c r="S249" s="60"/>
      <c r="T249" s="60"/>
      <c r="U249" s="60"/>
      <c r="V249" s="60"/>
      <c r="W249" s="60"/>
      <c r="X249" s="60"/>
      <c r="Y249" s="60"/>
    </row>
    <row r="250" spans="1:25" ht="12.75" customHeight="1" x14ac:dyDescent="0.2">
      <c r="A250" s="233"/>
      <c r="B250" s="258"/>
      <c r="C250" s="259"/>
      <c r="D250" s="87"/>
      <c r="E250" s="87"/>
      <c r="F250" s="60"/>
      <c r="G250" s="60"/>
      <c r="H250" s="60"/>
      <c r="I250" s="60"/>
      <c r="J250" s="60"/>
      <c r="K250" s="60"/>
      <c r="L250" s="60"/>
      <c r="M250" s="60"/>
      <c r="N250" s="60"/>
      <c r="O250" s="60"/>
      <c r="P250" s="60"/>
      <c r="Q250" s="60"/>
      <c r="R250" s="60"/>
      <c r="S250" s="60"/>
      <c r="T250" s="60"/>
      <c r="U250" s="60"/>
      <c r="V250" s="60"/>
      <c r="W250" s="60"/>
      <c r="X250" s="60"/>
      <c r="Y250" s="60"/>
    </row>
    <row r="251" spans="1:25" ht="12.75" customHeight="1" x14ac:dyDescent="0.2">
      <c r="A251" s="233"/>
      <c r="B251" s="258"/>
      <c r="C251" s="259"/>
      <c r="D251" s="87"/>
      <c r="E251" s="87"/>
      <c r="F251" s="60"/>
      <c r="G251" s="60"/>
      <c r="H251" s="60"/>
      <c r="I251" s="60"/>
      <c r="J251" s="60"/>
      <c r="K251" s="60"/>
      <c r="L251" s="60"/>
      <c r="M251" s="60"/>
      <c r="N251" s="60"/>
      <c r="O251" s="60"/>
      <c r="P251" s="60"/>
      <c r="Q251" s="60"/>
      <c r="R251" s="60"/>
      <c r="S251" s="60"/>
      <c r="T251" s="60"/>
      <c r="U251" s="60"/>
      <c r="V251" s="60"/>
      <c r="W251" s="60"/>
      <c r="X251" s="60"/>
      <c r="Y251" s="60"/>
    </row>
    <row r="252" spans="1:25" ht="12.75" customHeight="1" x14ac:dyDescent="0.2">
      <c r="A252" s="233"/>
      <c r="B252" s="258"/>
      <c r="C252" s="259"/>
      <c r="D252" s="87"/>
      <c r="E252" s="87"/>
      <c r="F252" s="60"/>
      <c r="G252" s="60"/>
      <c r="H252" s="60"/>
      <c r="I252" s="60"/>
      <c r="J252" s="60"/>
      <c r="K252" s="60"/>
      <c r="L252" s="60"/>
      <c r="M252" s="60"/>
      <c r="N252" s="60"/>
      <c r="O252" s="60"/>
      <c r="P252" s="60"/>
      <c r="Q252" s="60"/>
      <c r="R252" s="60"/>
      <c r="S252" s="60"/>
      <c r="T252" s="60"/>
      <c r="U252" s="60"/>
      <c r="V252" s="60"/>
      <c r="W252" s="60"/>
      <c r="X252" s="60"/>
      <c r="Y252" s="60"/>
    </row>
    <row r="253" spans="1:25" ht="12.75" customHeight="1" x14ac:dyDescent="0.2">
      <c r="A253" s="233"/>
      <c r="B253" s="258"/>
      <c r="C253" s="259"/>
      <c r="D253" s="87"/>
      <c r="E253" s="87"/>
      <c r="F253" s="60"/>
      <c r="G253" s="60"/>
      <c r="H253" s="60"/>
      <c r="I253" s="60"/>
      <c r="J253" s="60"/>
      <c r="K253" s="60"/>
      <c r="L253" s="60"/>
      <c r="M253" s="60"/>
      <c r="N253" s="60"/>
      <c r="O253" s="60"/>
      <c r="P253" s="60"/>
      <c r="Q253" s="60"/>
      <c r="R253" s="60"/>
      <c r="S253" s="60"/>
      <c r="T253" s="60"/>
      <c r="U253" s="60"/>
      <c r="V253" s="60"/>
      <c r="W253" s="60"/>
      <c r="X253" s="60"/>
      <c r="Y253" s="60"/>
    </row>
    <row r="254" spans="1:25" ht="12.75" customHeight="1" x14ac:dyDescent="0.2">
      <c r="A254" s="233"/>
      <c r="B254" s="258"/>
      <c r="C254" s="259"/>
      <c r="D254" s="87"/>
      <c r="E254" s="87"/>
      <c r="F254" s="60"/>
      <c r="G254" s="60"/>
      <c r="H254" s="60"/>
      <c r="I254" s="60"/>
      <c r="J254" s="60"/>
      <c r="K254" s="60"/>
      <c r="L254" s="60"/>
      <c r="M254" s="60"/>
      <c r="N254" s="60"/>
      <c r="O254" s="60"/>
      <c r="P254" s="60"/>
      <c r="Q254" s="60"/>
      <c r="R254" s="60"/>
      <c r="S254" s="60"/>
      <c r="T254" s="60"/>
      <c r="U254" s="60"/>
      <c r="V254" s="60"/>
      <c r="W254" s="60"/>
      <c r="X254" s="60"/>
      <c r="Y254" s="60"/>
    </row>
    <row r="255" spans="1:25" ht="12.75" customHeight="1" x14ac:dyDescent="0.2">
      <c r="A255" s="233"/>
      <c r="B255" s="258"/>
      <c r="C255" s="259"/>
      <c r="D255" s="87"/>
      <c r="E255" s="87"/>
      <c r="F255" s="60"/>
      <c r="G255" s="60"/>
      <c r="H255" s="60"/>
      <c r="I255" s="60"/>
      <c r="J255" s="60"/>
      <c r="K255" s="60"/>
      <c r="L255" s="60"/>
      <c r="M255" s="60"/>
      <c r="N255" s="60"/>
      <c r="O255" s="60"/>
      <c r="P255" s="60"/>
      <c r="Q255" s="60"/>
      <c r="R255" s="60"/>
      <c r="S255" s="60"/>
      <c r="T255" s="60"/>
      <c r="U255" s="60"/>
      <c r="V255" s="60"/>
      <c r="W255" s="60"/>
      <c r="X255" s="60"/>
      <c r="Y255" s="60"/>
    </row>
    <row r="256" spans="1:25" ht="12.75" customHeight="1" x14ac:dyDescent="0.2">
      <c r="A256" s="233"/>
      <c r="B256" s="258"/>
      <c r="C256" s="259"/>
      <c r="D256" s="87"/>
      <c r="E256" s="87"/>
      <c r="F256" s="60"/>
      <c r="G256" s="60"/>
      <c r="H256" s="60"/>
      <c r="I256" s="60"/>
      <c r="J256" s="60"/>
      <c r="K256" s="60"/>
      <c r="L256" s="60"/>
      <c r="M256" s="60"/>
      <c r="N256" s="60"/>
      <c r="O256" s="60"/>
      <c r="P256" s="60"/>
      <c r="Q256" s="60"/>
      <c r="R256" s="60"/>
      <c r="S256" s="60"/>
      <c r="T256" s="60"/>
      <c r="U256" s="60"/>
      <c r="V256" s="60"/>
      <c r="W256" s="60"/>
      <c r="X256" s="60"/>
      <c r="Y256" s="60"/>
    </row>
    <row r="257" spans="1:25" ht="12.75" customHeight="1" x14ac:dyDescent="0.2">
      <c r="A257" s="233"/>
      <c r="B257" s="258"/>
      <c r="C257" s="259"/>
      <c r="D257" s="87"/>
      <c r="E257" s="87"/>
      <c r="F257" s="60"/>
      <c r="G257" s="60"/>
      <c r="H257" s="60"/>
      <c r="I257" s="60"/>
      <c r="J257" s="60"/>
      <c r="K257" s="60"/>
      <c r="L257" s="60"/>
      <c r="M257" s="60"/>
      <c r="N257" s="60"/>
      <c r="O257" s="60"/>
      <c r="P257" s="60"/>
      <c r="Q257" s="60"/>
      <c r="R257" s="60"/>
      <c r="S257" s="60"/>
      <c r="T257" s="60"/>
      <c r="U257" s="60"/>
      <c r="V257" s="60"/>
      <c r="W257" s="60"/>
      <c r="X257" s="60"/>
      <c r="Y257" s="60"/>
    </row>
    <row r="258" spans="1:25" ht="12.75" customHeight="1" x14ac:dyDescent="0.2">
      <c r="A258" s="233"/>
      <c r="B258" s="258"/>
      <c r="C258" s="259"/>
      <c r="D258" s="87"/>
      <c r="E258" s="87"/>
      <c r="F258" s="60"/>
      <c r="G258" s="60"/>
      <c r="H258" s="60"/>
      <c r="I258" s="60"/>
      <c r="J258" s="60"/>
      <c r="K258" s="60"/>
      <c r="L258" s="60"/>
      <c r="M258" s="60"/>
      <c r="N258" s="60"/>
      <c r="O258" s="60"/>
      <c r="P258" s="60"/>
      <c r="Q258" s="60"/>
      <c r="R258" s="60"/>
      <c r="S258" s="60"/>
      <c r="T258" s="60"/>
      <c r="U258" s="60"/>
      <c r="V258" s="60"/>
      <c r="W258" s="60"/>
      <c r="X258" s="60"/>
      <c r="Y258" s="60"/>
    </row>
    <row r="259" spans="1:25" ht="12.75" customHeight="1" x14ac:dyDescent="0.2">
      <c r="A259" s="233"/>
      <c r="B259" s="258"/>
      <c r="C259" s="259"/>
      <c r="D259" s="87"/>
      <c r="E259" s="87"/>
      <c r="F259" s="60"/>
      <c r="G259" s="60"/>
      <c r="H259" s="60"/>
      <c r="I259" s="60"/>
      <c r="J259" s="60"/>
      <c r="K259" s="60"/>
      <c r="L259" s="60"/>
      <c r="M259" s="60"/>
      <c r="N259" s="60"/>
      <c r="O259" s="60"/>
      <c r="P259" s="60"/>
      <c r="Q259" s="60"/>
      <c r="R259" s="60"/>
      <c r="S259" s="60"/>
      <c r="T259" s="60"/>
      <c r="U259" s="60"/>
      <c r="V259" s="60"/>
      <c r="W259" s="60"/>
      <c r="X259" s="60"/>
      <c r="Y259" s="60"/>
    </row>
    <row r="260" spans="1:25" ht="12.75" customHeight="1" x14ac:dyDescent="0.2">
      <c r="A260" s="233"/>
      <c r="B260" s="258"/>
      <c r="C260" s="259"/>
      <c r="D260" s="87"/>
      <c r="E260" s="87"/>
      <c r="F260" s="60"/>
      <c r="G260" s="60"/>
      <c r="H260" s="60"/>
      <c r="I260" s="60"/>
      <c r="J260" s="60"/>
      <c r="K260" s="60"/>
      <c r="L260" s="60"/>
      <c r="M260" s="60"/>
      <c r="N260" s="60"/>
      <c r="O260" s="60"/>
      <c r="P260" s="60"/>
      <c r="Q260" s="60"/>
      <c r="R260" s="60"/>
      <c r="S260" s="60"/>
      <c r="T260" s="60"/>
      <c r="U260" s="60"/>
      <c r="V260" s="60"/>
      <c r="W260" s="60"/>
      <c r="X260" s="60"/>
      <c r="Y260" s="60"/>
    </row>
    <row r="261" spans="1:25" ht="12.75" customHeight="1" x14ac:dyDescent="0.2">
      <c r="A261" s="233"/>
      <c r="B261" s="258"/>
      <c r="C261" s="259"/>
      <c r="D261" s="87"/>
      <c r="E261" s="87"/>
      <c r="F261" s="60"/>
      <c r="G261" s="60"/>
      <c r="H261" s="60"/>
      <c r="I261" s="60"/>
      <c r="J261" s="60"/>
      <c r="K261" s="60"/>
      <c r="L261" s="60"/>
      <c r="M261" s="60"/>
      <c r="N261" s="60"/>
      <c r="O261" s="60"/>
      <c r="P261" s="60"/>
      <c r="Q261" s="60"/>
      <c r="R261" s="60"/>
      <c r="S261" s="60"/>
      <c r="T261" s="60"/>
      <c r="U261" s="60"/>
      <c r="V261" s="60"/>
      <c r="W261" s="60"/>
      <c r="X261" s="60"/>
      <c r="Y261" s="60"/>
    </row>
    <row r="262" spans="1:25" ht="12.75" customHeight="1" x14ac:dyDescent="0.2">
      <c r="A262" s="233"/>
      <c r="B262" s="258"/>
      <c r="C262" s="259"/>
      <c r="D262" s="87"/>
      <c r="E262" s="87"/>
      <c r="F262" s="60"/>
      <c r="G262" s="60"/>
      <c r="H262" s="60"/>
      <c r="I262" s="60"/>
      <c r="J262" s="60"/>
      <c r="K262" s="60"/>
      <c r="L262" s="60"/>
      <c r="M262" s="60"/>
      <c r="N262" s="60"/>
      <c r="O262" s="60"/>
      <c r="P262" s="60"/>
      <c r="Q262" s="60"/>
      <c r="R262" s="60"/>
      <c r="S262" s="60"/>
      <c r="T262" s="60"/>
      <c r="U262" s="60"/>
      <c r="V262" s="60"/>
      <c r="W262" s="60"/>
      <c r="X262" s="60"/>
      <c r="Y262" s="60"/>
    </row>
    <row r="263" spans="1:25" ht="12.75" customHeight="1" x14ac:dyDescent="0.2">
      <c r="A263" s="233"/>
      <c r="B263" s="258"/>
      <c r="C263" s="259"/>
      <c r="D263" s="87"/>
      <c r="E263" s="87"/>
      <c r="F263" s="60"/>
      <c r="G263" s="60"/>
      <c r="H263" s="60"/>
      <c r="I263" s="60"/>
      <c r="J263" s="60"/>
      <c r="K263" s="60"/>
      <c r="L263" s="60"/>
      <c r="M263" s="60"/>
      <c r="N263" s="60"/>
      <c r="O263" s="60"/>
      <c r="P263" s="60"/>
      <c r="Q263" s="60"/>
      <c r="R263" s="60"/>
      <c r="S263" s="60"/>
      <c r="T263" s="60"/>
      <c r="U263" s="60"/>
      <c r="V263" s="60"/>
      <c r="W263" s="60"/>
      <c r="X263" s="60"/>
      <c r="Y263" s="60"/>
    </row>
    <row r="264" spans="1:25" ht="12.75" customHeight="1" x14ac:dyDescent="0.2">
      <c r="A264" s="233"/>
      <c r="B264" s="258"/>
      <c r="C264" s="259"/>
      <c r="D264" s="87"/>
      <c r="E264" s="87"/>
      <c r="F264" s="60"/>
      <c r="G264" s="60"/>
      <c r="H264" s="60"/>
      <c r="I264" s="60"/>
      <c r="J264" s="60"/>
      <c r="K264" s="60"/>
      <c r="L264" s="60"/>
      <c r="M264" s="60"/>
      <c r="N264" s="60"/>
      <c r="O264" s="60"/>
      <c r="P264" s="60"/>
      <c r="Q264" s="60"/>
      <c r="R264" s="60"/>
      <c r="S264" s="60"/>
      <c r="T264" s="60"/>
      <c r="U264" s="60"/>
      <c r="V264" s="60"/>
      <c r="W264" s="60"/>
      <c r="X264" s="60"/>
      <c r="Y264" s="60"/>
    </row>
    <row r="265" spans="1:25" ht="12.75" customHeight="1" x14ac:dyDescent="0.2">
      <c r="A265" s="233"/>
      <c r="B265" s="258"/>
      <c r="C265" s="259"/>
      <c r="D265" s="87"/>
      <c r="E265" s="87"/>
      <c r="F265" s="60"/>
      <c r="G265" s="60"/>
      <c r="H265" s="60"/>
      <c r="I265" s="60"/>
      <c r="J265" s="60"/>
      <c r="K265" s="60"/>
      <c r="L265" s="60"/>
      <c r="M265" s="60"/>
      <c r="N265" s="60"/>
      <c r="O265" s="60"/>
      <c r="P265" s="60"/>
      <c r="Q265" s="60"/>
      <c r="R265" s="60"/>
      <c r="S265" s="60"/>
      <c r="T265" s="60"/>
      <c r="U265" s="60"/>
      <c r="V265" s="60"/>
      <c r="W265" s="60"/>
      <c r="X265" s="60"/>
      <c r="Y265" s="60"/>
    </row>
    <row r="266" spans="1:25" ht="12.75" customHeight="1" x14ac:dyDescent="0.2">
      <c r="A266" s="233"/>
      <c r="B266" s="258"/>
      <c r="C266" s="259"/>
      <c r="D266" s="87"/>
      <c r="E266" s="87"/>
      <c r="F266" s="60"/>
      <c r="G266" s="60"/>
      <c r="H266" s="60"/>
      <c r="I266" s="60"/>
      <c r="J266" s="60"/>
      <c r="K266" s="60"/>
      <c r="L266" s="60"/>
      <c r="M266" s="60"/>
      <c r="N266" s="60"/>
      <c r="O266" s="60"/>
      <c r="P266" s="60"/>
      <c r="Q266" s="60"/>
      <c r="R266" s="60"/>
      <c r="S266" s="60"/>
      <c r="T266" s="60"/>
      <c r="U266" s="60"/>
      <c r="V266" s="60"/>
      <c r="W266" s="60"/>
      <c r="X266" s="60"/>
      <c r="Y266" s="60"/>
    </row>
    <row r="267" spans="1:25" ht="12.75" customHeight="1" x14ac:dyDescent="0.2">
      <c r="A267" s="233"/>
      <c r="B267" s="258"/>
      <c r="C267" s="259"/>
      <c r="D267" s="87"/>
      <c r="E267" s="87"/>
      <c r="F267" s="60"/>
      <c r="G267" s="60"/>
      <c r="H267" s="60"/>
      <c r="I267" s="60"/>
      <c r="J267" s="60"/>
      <c r="K267" s="60"/>
      <c r="L267" s="60"/>
      <c r="M267" s="60"/>
      <c r="N267" s="60"/>
      <c r="O267" s="60"/>
      <c r="P267" s="60"/>
      <c r="Q267" s="60"/>
      <c r="R267" s="60"/>
      <c r="S267" s="60"/>
      <c r="T267" s="60"/>
      <c r="U267" s="60"/>
      <c r="V267" s="60"/>
      <c r="W267" s="60"/>
      <c r="X267" s="60"/>
      <c r="Y267" s="60"/>
    </row>
    <row r="268" spans="1:25" ht="12.75" customHeight="1" x14ac:dyDescent="0.2">
      <c r="A268" s="233"/>
      <c r="B268" s="258"/>
      <c r="C268" s="259"/>
      <c r="D268" s="87"/>
      <c r="E268" s="87"/>
      <c r="F268" s="60"/>
      <c r="G268" s="60"/>
      <c r="H268" s="60"/>
      <c r="I268" s="60"/>
      <c r="J268" s="60"/>
      <c r="K268" s="60"/>
      <c r="L268" s="60"/>
      <c r="M268" s="60"/>
      <c r="N268" s="60"/>
      <c r="O268" s="60"/>
      <c r="P268" s="60"/>
      <c r="Q268" s="60"/>
      <c r="R268" s="60"/>
      <c r="S268" s="60"/>
      <c r="T268" s="60"/>
      <c r="U268" s="60"/>
      <c r="V268" s="60"/>
      <c r="W268" s="60"/>
      <c r="X268" s="60"/>
      <c r="Y268" s="60"/>
    </row>
    <row r="269" spans="1:25" ht="12.75" customHeight="1" x14ac:dyDescent="0.2">
      <c r="A269" s="233"/>
      <c r="B269" s="258"/>
      <c r="C269" s="259"/>
      <c r="D269" s="87"/>
      <c r="E269" s="87"/>
      <c r="F269" s="60"/>
      <c r="G269" s="60"/>
      <c r="H269" s="60"/>
      <c r="I269" s="60"/>
      <c r="J269" s="60"/>
      <c r="K269" s="60"/>
      <c r="L269" s="60"/>
      <c r="M269" s="60"/>
      <c r="N269" s="60"/>
      <c r="O269" s="60"/>
      <c r="P269" s="60"/>
      <c r="Q269" s="60"/>
      <c r="R269" s="60"/>
      <c r="S269" s="60"/>
      <c r="T269" s="60"/>
      <c r="U269" s="60"/>
      <c r="V269" s="60"/>
      <c r="W269" s="60"/>
      <c r="X269" s="60"/>
      <c r="Y269" s="60"/>
    </row>
    <row r="270" spans="1:25" ht="12.75" customHeight="1" x14ac:dyDescent="0.2">
      <c r="A270" s="233"/>
      <c r="B270" s="258"/>
      <c r="C270" s="259"/>
      <c r="D270" s="87"/>
      <c r="E270" s="87"/>
      <c r="F270" s="60"/>
      <c r="G270" s="60"/>
      <c r="H270" s="60"/>
      <c r="I270" s="60"/>
      <c r="J270" s="60"/>
      <c r="K270" s="60"/>
      <c r="L270" s="60"/>
      <c r="M270" s="60"/>
      <c r="N270" s="60"/>
      <c r="O270" s="60"/>
      <c r="P270" s="60"/>
      <c r="Q270" s="60"/>
      <c r="R270" s="60"/>
      <c r="S270" s="60"/>
      <c r="T270" s="60"/>
      <c r="U270" s="60"/>
      <c r="V270" s="60"/>
      <c r="W270" s="60"/>
      <c r="X270" s="60"/>
      <c r="Y270" s="60"/>
    </row>
    <row r="271" spans="1:25" ht="12.75" customHeight="1" x14ac:dyDescent="0.2">
      <c r="A271" s="233"/>
      <c r="B271" s="258"/>
      <c r="C271" s="259"/>
      <c r="D271" s="87"/>
      <c r="E271" s="87"/>
      <c r="F271" s="60"/>
      <c r="G271" s="60"/>
      <c r="H271" s="60"/>
      <c r="I271" s="60"/>
      <c r="J271" s="60"/>
      <c r="K271" s="60"/>
      <c r="L271" s="60"/>
      <c r="M271" s="60"/>
      <c r="N271" s="60"/>
      <c r="O271" s="60"/>
      <c r="P271" s="60"/>
      <c r="Q271" s="60"/>
      <c r="R271" s="60"/>
      <c r="S271" s="60"/>
      <c r="T271" s="60"/>
      <c r="U271" s="60"/>
      <c r="V271" s="60"/>
      <c r="W271" s="60"/>
      <c r="X271" s="60"/>
      <c r="Y271" s="60"/>
    </row>
    <row r="272" spans="1:25" ht="12.75" customHeight="1" x14ac:dyDescent="0.2">
      <c r="A272" s="233"/>
      <c r="B272" s="258"/>
      <c r="C272" s="259"/>
      <c r="D272" s="87"/>
      <c r="E272" s="87"/>
      <c r="F272" s="60"/>
      <c r="G272" s="60"/>
      <c r="H272" s="60"/>
      <c r="I272" s="60"/>
      <c r="J272" s="60"/>
      <c r="K272" s="60"/>
      <c r="L272" s="60"/>
      <c r="M272" s="60"/>
      <c r="N272" s="60"/>
      <c r="O272" s="60"/>
      <c r="P272" s="60"/>
      <c r="Q272" s="60"/>
      <c r="R272" s="60"/>
      <c r="S272" s="60"/>
      <c r="T272" s="60"/>
      <c r="U272" s="60"/>
      <c r="V272" s="60"/>
      <c r="W272" s="60"/>
      <c r="X272" s="60"/>
      <c r="Y272" s="60"/>
    </row>
    <row r="273" spans="1:25" ht="12.75" customHeight="1" x14ac:dyDescent="0.2">
      <c r="A273" s="233"/>
      <c r="B273" s="258"/>
      <c r="C273" s="259"/>
      <c r="D273" s="87"/>
      <c r="E273" s="87"/>
      <c r="F273" s="60"/>
      <c r="G273" s="60"/>
      <c r="H273" s="60"/>
      <c r="I273" s="60"/>
      <c r="J273" s="60"/>
      <c r="K273" s="60"/>
      <c r="L273" s="60"/>
      <c r="M273" s="60"/>
      <c r="N273" s="60"/>
      <c r="O273" s="60"/>
      <c r="P273" s="60"/>
      <c r="Q273" s="60"/>
      <c r="R273" s="60"/>
      <c r="S273" s="60"/>
      <c r="T273" s="60"/>
      <c r="U273" s="60"/>
      <c r="V273" s="60"/>
      <c r="W273" s="60"/>
      <c r="X273" s="60"/>
      <c r="Y273" s="60"/>
    </row>
    <row r="274" spans="1:25" ht="12.75" customHeight="1" x14ac:dyDescent="0.2">
      <c r="A274" s="233"/>
      <c r="B274" s="258"/>
      <c r="C274" s="259"/>
      <c r="D274" s="87"/>
      <c r="E274" s="87"/>
      <c r="F274" s="60"/>
      <c r="G274" s="60"/>
      <c r="H274" s="60"/>
      <c r="I274" s="60"/>
      <c r="J274" s="60"/>
      <c r="K274" s="60"/>
      <c r="L274" s="60"/>
      <c r="M274" s="60"/>
      <c r="N274" s="60"/>
      <c r="O274" s="60"/>
      <c r="P274" s="60"/>
      <c r="Q274" s="60"/>
      <c r="R274" s="60"/>
      <c r="S274" s="60"/>
      <c r="T274" s="60"/>
      <c r="U274" s="60"/>
      <c r="V274" s="60"/>
      <c r="W274" s="60"/>
      <c r="X274" s="60"/>
      <c r="Y274" s="60"/>
    </row>
    <row r="275" spans="1:25" ht="12.75" customHeight="1" x14ac:dyDescent="0.2">
      <c r="A275" s="233"/>
      <c r="B275" s="258"/>
      <c r="C275" s="259"/>
      <c r="D275" s="87"/>
      <c r="E275" s="87"/>
      <c r="F275" s="60"/>
      <c r="G275" s="60"/>
      <c r="H275" s="60"/>
      <c r="I275" s="60"/>
      <c r="J275" s="60"/>
      <c r="K275" s="60"/>
      <c r="L275" s="60"/>
      <c r="M275" s="60"/>
      <c r="N275" s="60"/>
      <c r="O275" s="60"/>
      <c r="P275" s="60"/>
      <c r="Q275" s="60"/>
      <c r="R275" s="60"/>
      <c r="S275" s="60"/>
      <c r="T275" s="60"/>
      <c r="U275" s="60"/>
      <c r="V275" s="60"/>
      <c r="W275" s="60"/>
      <c r="X275" s="60"/>
      <c r="Y275" s="60"/>
    </row>
    <row r="276" spans="1:25" ht="12.75" customHeight="1" x14ac:dyDescent="0.2">
      <c r="A276" s="233"/>
      <c r="B276" s="258"/>
      <c r="C276" s="259"/>
      <c r="D276" s="87"/>
      <c r="E276" s="87"/>
      <c r="F276" s="60"/>
      <c r="G276" s="60"/>
      <c r="H276" s="60"/>
      <c r="I276" s="60"/>
      <c r="J276" s="60"/>
      <c r="K276" s="60"/>
      <c r="L276" s="60"/>
      <c r="M276" s="60"/>
      <c r="N276" s="60"/>
      <c r="O276" s="60"/>
      <c r="P276" s="60"/>
      <c r="Q276" s="60"/>
      <c r="R276" s="60"/>
      <c r="S276" s="60"/>
      <c r="T276" s="60"/>
      <c r="U276" s="60"/>
      <c r="V276" s="60"/>
      <c r="W276" s="60"/>
      <c r="X276" s="60"/>
      <c r="Y276" s="60"/>
    </row>
    <row r="277" spans="1:25" ht="12.75" customHeight="1" x14ac:dyDescent="0.2">
      <c r="A277" s="233"/>
      <c r="B277" s="258"/>
      <c r="C277" s="259"/>
      <c r="D277" s="87"/>
      <c r="E277" s="87"/>
      <c r="F277" s="60"/>
      <c r="G277" s="60"/>
      <c r="H277" s="60"/>
      <c r="I277" s="60"/>
      <c r="J277" s="60"/>
      <c r="K277" s="60"/>
      <c r="L277" s="60"/>
      <c r="M277" s="60"/>
      <c r="N277" s="60"/>
      <c r="O277" s="60"/>
      <c r="P277" s="60"/>
      <c r="Q277" s="60"/>
      <c r="R277" s="60"/>
      <c r="S277" s="60"/>
      <c r="T277" s="60"/>
      <c r="U277" s="60"/>
      <c r="V277" s="60"/>
      <c r="W277" s="60"/>
      <c r="X277" s="60"/>
      <c r="Y277" s="60"/>
    </row>
    <row r="278" spans="1:25" ht="12.75" customHeight="1" x14ac:dyDescent="0.2">
      <c r="A278" s="233"/>
      <c r="B278" s="258"/>
      <c r="C278" s="259"/>
      <c r="D278" s="87"/>
      <c r="E278" s="87"/>
      <c r="F278" s="60"/>
      <c r="G278" s="60"/>
      <c r="H278" s="60"/>
      <c r="I278" s="60"/>
      <c r="J278" s="60"/>
      <c r="K278" s="60"/>
      <c r="L278" s="60"/>
      <c r="M278" s="60"/>
      <c r="N278" s="60"/>
      <c r="O278" s="60"/>
      <c r="P278" s="60"/>
      <c r="Q278" s="60"/>
      <c r="R278" s="60"/>
      <c r="S278" s="60"/>
      <c r="T278" s="60"/>
      <c r="U278" s="60"/>
      <c r="V278" s="60"/>
      <c r="W278" s="60"/>
      <c r="X278" s="60"/>
      <c r="Y278" s="60"/>
    </row>
    <row r="279" spans="1:25" ht="12.75" customHeight="1" x14ac:dyDescent="0.2">
      <c r="A279" s="233"/>
      <c r="B279" s="258"/>
      <c r="C279" s="259"/>
      <c r="D279" s="87"/>
      <c r="E279" s="87"/>
      <c r="F279" s="60"/>
      <c r="G279" s="60"/>
      <c r="H279" s="60"/>
      <c r="I279" s="60"/>
      <c r="J279" s="60"/>
      <c r="K279" s="60"/>
      <c r="L279" s="60"/>
      <c r="M279" s="60"/>
      <c r="N279" s="60"/>
      <c r="O279" s="60"/>
      <c r="P279" s="60"/>
      <c r="Q279" s="60"/>
      <c r="R279" s="60"/>
      <c r="S279" s="60"/>
      <c r="T279" s="60"/>
      <c r="U279" s="60"/>
      <c r="V279" s="60"/>
      <c r="W279" s="60"/>
      <c r="X279" s="60"/>
      <c r="Y279" s="60"/>
    </row>
    <row r="280" spans="1:25" ht="12.75" customHeight="1" x14ac:dyDescent="0.2">
      <c r="A280" s="233"/>
      <c r="B280" s="258"/>
      <c r="C280" s="259"/>
      <c r="D280" s="87"/>
      <c r="E280" s="87"/>
      <c r="F280" s="60"/>
      <c r="G280" s="60"/>
      <c r="H280" s="60"/>
      <c r="I280" s="60"/>
      <c r="J280" s="60"/>
      <c r="K280" s="60"/>
      <c r="L280" s="60"/>
      <c r="M280" s="60"/>
      <c r="N280" s="60"/>
      <c r="O280" s="60"/>
      <c r="P280" s="60"/>
      <c r="Q280" s="60"/>
      <c r="R280" s="60"/>
      <c r="S280" s="60"/>
      <c r="T280" s="60"/>
      <c r="U280" s="60"/>
      <c r="V280" s="60"/>
      <c r="W280" s="60"/>
      <c r="X280" s="60"/>
      <c r="Y280" s="60"/>
    </row>
    <row r="281" spans="1:25" ht="12.75" customHeight="1" x14ac:dyDescent="0.2">
      <c r="A281" s="233"/>
      <c r="B281" s="258"/>
      <c r="C281" s="259"/>
      <c r="D281" s="87"/>
      <c r="E281" s="87"/>
      <c r="F281" s="60"/>
      <c r="G281" s="60"/>
      <c r="H281" s="60"/>
      <c r="I281" s="60"/>
      <c r="J281" s="60"/>
      <c r="K281" s="60"/>
      <c r="L281" s="60"/>
      <c r="M281" s="60"/>
      <c r="N281" s="60"/>
      <c r="O281" s="60"/>
      <c r="P281" s="60"/>
      <c r="Q281" s="60"/>
      <c r="R281" s="60"/>
      <c r="S281" s="60"/>
      <c r="T281" s="60"/>
      <c r="U281" s="60"/>
      <c r="V281" s="60"/>
      <c r="W281" s="60"/>
      <c r="X281" s="60"/>
      <c r="Y281" s="60"/>
    </row>
    <row r="282" spans="1:25" ht="12.75" customHeight="1" x14ac:dyDescent="0.2">
      <c r="A282" s="233"/>
      <c r="B282" s="258"/>
      <c r="C282" s="259"/>
      <c r="D282" s="87"/>
      <c r="E282" s="87"/>
      <c r="F282" s="60"/>
      <c r="G282" s="60"/>
      <c r="H282" s="60"/>
      <c r="I282" s="60"/>
      <c r="J282" s="60"/>
      <c r="K282" s="60"/>
      <c r="L282" s="60"/>
      <c r="M282" s="60"/>
      <c r="N282" s="60"/>
      <c r="O282" s="60"/>
      <c r="P282" s="60"/>
      <c r="Q282" s="60"/>
      <c r="R282" s="60"/>
      <c r="S282" s="60"/>
      <c r="T282" s="60"/>
      <c r="U282" s="60"/>
      <c r="V282" s="60"/>
      <c r="W282" s="60"/>
      <c r="X282" s="60"/>
      <c r="Y282" s="60"/>
    </row>
    <row r="283" spans="1:25" ht="12.75" customHeight="1" x14ac:dyDescent="0.2">
      <c r="A283" s="233"/>
      <c r="B283" s="258"/>
      <c r="C283" s="259"/>
      <c r="D283" s="87"/>
      <c r="E283" s="87"/>
      <c r="F283" s="60"/>
      <c r="G283" s="60"/>
      <c r="H283" s="60"/>
      <c r="I283" s="60"/>
      <c r="J283" s="60"/>
      <c r="K283" s="60"/>
      <c r="L283" s="60"/>
      <c r="M283" s="60"/>
      <c r="N283" s="60"/>
      <c r="O283" s="60"/>
      <c r="P283" s="60"/>
      <c r="Q283" s="60"/>
      <c r="R283" s="60"/>
      <c r="S283" s="60"/>
      <c r="T283" s="60"/>
      <c r="U283" s="60"/>
      <c r="V283" s="60"/>
      <c r="W283" s="60"/>
      <c r="X283" s="60"/>
      <c r="Y283" s="60"/>
    </row>
    <row r="284" spans="1:25" ht="12.75" customHeight="1" x14ac:dyDescent="0.2">
      <c r="A284" s="233"/>
      <c r="B284" s="258"/>
      <c r="C284" s="259"/>
      <c r="D284" s="87"/>
      <c r="E284" s="87"/>
      <c r="F284" s="60"/>
      <c r="G284" s="60"/>
      <c r="H284" s="60"/>
      <c r="I284" s="60"/>
      <c r="J284" s="60"/>
      <c r="K284" s="60"/>
      <c r="L284" s="60"/>
      <c r="M284" s="60"/>
      <c r="N284" s="60"/>
      <c r="O284" s="60"/>
      <c r="P284" s="60"/>
      <c r="Q284" s="60"/>
      <c r="R284" s="60"/>
      <c r="S284" s="60"/>
      <c r="T284" s="60"/>
      <c r="U284" s="60"/>
      <c r="V284" s="60"/>
      <c r="W284" s="60"/>
      <c r="X284" s="60"/>
      <c r="Y284" s="60"/>
    </row>
    <row r="285" spans="1:25" ht="12.75" customHeight="1" x14ac:dyDescent="0.2">
      <c r="A285" s="233"/>
      <c r="B285" s="258"/>
      <c r="C285" s="259"/>
      <c r="D285" s="87"/>
      <c r="E285" s="87"/>
      <c r="F285" s="60"/>
      <c r="G285" s="60"/>
      <c r="H285" s="60"/>
      <c r="I285" s="60"/>
      <c r="J285" s="60"/>
      <c r="K285" s="60"/>
      <c r="L285" s="60"/>
      <c r="M285" s="60"/>
      <c r="N285" s="60"/>
      <c r="O285" s="60"/>
      <c r="P285" s="60"/>
      <c r="Q285" s="60"/>
      <c r="R285" s="60"/>
      <c r="S285" s="60"/>
      <c r="T285" s="60"/>
      <c r="U285" s="60"/>
      <c r="V285" s="60"/>
      <c r="W285" s="60"/>
      <c r="X285" s="60"/>
      <c r="Y285" s="60"/>
    </row>
    <row r="286" spans="1:25" ht="12.75" customHeight="1" x14ac:dyDescent="0.2">
      <c r="A286" s="233"/>
      <c r="B286" s="258"/>
      <c r="C286" s="259"/>
      <c r="D286" s="87"/>
      <c r="E286" s="87"/>
      <c r="F286" s="60"/>
      <c r="G286" s="60"/>
      <c r="H286" s="60"/>
      <c r="I286" s="60"/>
      <c r="J286" s="60"/>
      <c r="K286" s="60"/>
      <c r="L286" s="60"/>
      <c r="M286" s="60"/>
      <c r="N286" s="60"/>
      <c r="O286" s="60"/>
      <c r="P286" s="60"/>
      <c r="Q286" s="60"/>
      <c r="R286" s="60"/>
      <c r="S286" s="60"/>
      <c r="T286" s="60"/>
      <c r="U286" s="60"/>
      <c r="V286" s="60"/>
      <c r="W286" s="60"/>
      <c r="X286" s="60"/>
      <c r="Y286" s="60"/>
    </row>
    <row r="287" spans="1:25" ht="12.75" customHeight="1" x14ac:dyDescent="0.2">
      <c r="A287" s="233"/>
      <c r="B287" s="258"/>
      <c r="C287" s="259"/>
      <c r="D287" s="87"/>
      <c r="E287" s="87"/>
      <c r="F287" s="60"/>
      <c r="G287" s="60"/>
      <c r="H287" s="60"/>
      <c r="I287" s="60"/>
      <c r="J287" s="60"/>
      <c r="K287" s="60"/>
      <c r="L287" s="60"/>
      <c r="M287" s="60"/>
      <c r="N287" s="60"/>
      <c r="O287" s="60"/>
      <c r="P287" s="60"/>
      <c r="Q287" s="60"/>
      <c r="R287" s="60"/>
      <c r="S287" s="60"/>
      <c r="T287" s="60"/>
      <c r="U287" s="60"/>
      <c r="V287" s="60"/>
      <c r="W287" s="60"/>
      <c r="X287" s="60"/>
      <c r="Y287" s="60"/>
    </row>
    <row r="288" spans="1:25" ht="12.75" customHeight="1" x14ac:dyDescent="0.2">
      <c r="A288" s="233"/>
      <c r="B288" s="258"/>
      <c r="C288" s="259"/>
      <c r="D288" s="87"/>
      <c r="E288" s="87"/>
      <c r="F288" s="60"/>
      <c r="G288" s="60"/>
      <c r="H288" s="60"/>
      <c r="I288" s="60"/>
      <c r="J288" s="60"/>
      <c r="K288" s="60"/>
      <c r="L288" s="60"/>
      <c r="M288" s="60"/>
      <c r="N288" s="60"/>
      <c r="O288" s="60"/>
      <c r="P288" s="60"/>
      <c r="Q288" s="60"/>
      <c r="R288" s="60"/>
      <c r="S288" s="60"/>
      <c r="T288" s="60"/>
      <c r="U288" s="60"/>
      <c r="V288" s="60"/>
      <c r="W288" s="60"/>
      <c r="X288" s="60"/>
      <c r="Y288" s="60"/>
    </row>
    <row r="289" spans="1:25" ht="12.75" customHeight="1" x14ac:dyDescent="0.2">
      <c r="A289" s="233"/>
      <c r="B289" s="258"/>
      <c r="C289" s="259"/>
      <c r="D289" s="87"/>
      <c r="E289" s="87"/>
      <c r="F289" s="60"/>
      <c r="G289" s="60"/>
      <c r="H289" s="60"/>
      <c r="I289" s="60"/>
      <c r="J289" s="60"/>
      <c r="K289" s="60"/>
      <c r="L289" s="60"/>
      <c r="M289" s="60"/>
      <c r="N289" s="60"/>
      <c r="O289" s="60"/>
      <c r="P289" s="60"/>
      <c r="Q289" s="60"/>
      <c r="R289" s="60"/>
      <c r="S289" s="60"/>
      <c r="T289" s="60"/>
      <c r="U289" s="60"/>
      <c r="V289" s="60"/>
      <c r="W289" s="60"/>
      <c r="X289" s="60"/>
      <c r="Y289" s="60"/>
    </row>
    <row r="290" spans="1:25" ht="12.75" customHeight="1" x14ac:dyDescent="0.2">
      <c r="A290" s="233"/>
      <c r="B290" s="258"/>
      <c r="C290" s="259"/>
      <c r="D290" s="87"/>
      <c r="E290" s="87"/>
      <c r="F290" s="60"/>
      <c r="G290" s="60"/>
      <c r="H290" s="60"/>
      <c r="I290" s="60"/>
      <c r="J290" s="60"/>
      <c r="K290" s="60"/>
      <c r="L290" s="60"/>
      <c r="M290" s="60"/>
      <c r="N290" s="60"/>
      <c r="O290" s="60"/>
      <c r="P290" s="60"/>
      <c r="Q290" s="60"/>
      <c r="R290" s="60"/>
      <c r="S290" s="60"/>
      <c r="T290" s="60"/>
      <c r="U290" s="60"/>
      <c r="V290" s="60"/>
      <c r="W290" s="60"/>
      <c r="X290" s="60"/>
      <c r="Y290" s="60"/>
    </row>
    <row r="291" spans="1:25" ht="12.75" customHeight="1" x14ac:dyDescent="0.2">
      <c r="A291" s="233"/>
      <c r="B291" s="258"/>
      <c r="C291" s="259"/>
      <c r="D291" s="87"/>
      <c r="E291" s="87"/>
      <c r="F291" s="60"/>
      <c r="G291" s="60"/>
      <c r="H291" s="60"/>
      <c r="I291" s="60"/>
      <c r="J291" s="60"/>
      <c r="K291" s="60"/>
      <c r="L291" s="60"/>
      <c r="M291" s="60"/>
      <c r="N291" s="60"/>
      <c r="O291" s="60"/>
      <c r="P291" s="60"/>
      <c r="Q291" s="60"/>
      <c r="R291" s="60"/>
      <c r="S291" s="60"/>
      <c r="T291" s="60"/>
      <c r="U291" s="60"/>
      <c r="V291" s="60"/>
      <c r="W291" s="60"/>
      <c r="X291" s="60"/>
      <c r="Y291" s="60"/>
    </row>
    <row r="292" spans="1:25" ht="12.75" customHeight="1" x14ac:dyDescent="0.2">
      <c r="A292" s="233"/>
      <c r="B292" s="258"/>
      <c r="C292" s="259"/>
      <c r="D292" s="87"/>
      <c r="E292" s="87"/>
      <c r="F292" s="60"/>
      <c r="G292" s="60"/>
      <c r="H292" s="60"/>
      <c r="I292" s="60"/>
      <c r="J292" s="60"/>
      <c r="K292" s="60"/>
      <c r="L292" s="60"/>
      <c r="M292" s="60"/>
      <c r="N292" s="60"/>
      <c r="O292" s="60"/>
      <c r="P292" s="60"/>
      <c r="Q292" s="60"/>
      <c r="R292" s="60"/>
      <c r="S292" s="60"/>
      <c r="T292" s="60"/>
      <c r="U292" s="60"/>
      <c r="V292" s="60"/>
      <c r="W292" s="60"/>
      <c r="X292" s="60"/>
      <c r="Y292" s="60"/>
    </row>
    <row r="293" spans="1:25" ht="12.75" customHeight="1" x14ac:dyDescent="0.2">
      <c r="A293" s="233"/>
      <c r="B293" s="258"/>
      <c r="C293" s="259"/>
      <c r="D293" s="87"/>
      <c r="E293" s="87"/>
      <c r="F293" s="60"/>
      <c r="G293" s="60"/>
      <c r="H293" s="60"/>
      <c r="I293" s="60"/>
      <c r="J293" s="60"/>
      <c r="K293" s="60"/>
      <c r="L293" s="60"/>
      <c r="M293" s="60"/>
      <c r="N293" s="60"/>
      <c r="O293" s="60"/>
      <c r="P293" s="60"/>
      <c r="Q293" s="60"/>
      <c r="R293" s="60"/>
      <c r="S293" s="60"/>
      <c r="T293" s="60"/>
      <c r="U293" s="60"/>
      <c r="V293" s="60"/>
      <c r="W293" s="60"/>
      <c r="X293" s="60"/>
      <c r="Y293" s="60"/>
    </row>
    <row r="294" spans="1:25" ht="12.75" customHeight="1" x14ac:dyDescent="0.2">
      <c r="A294" s="233"/>
      <c r="B294" s="258"/>
      <c r="C294" s="259"/>
      <c r="D294" s="87"/>
      <c r="E294" s="87"/>
      <c r="F294" s="60"/>
      <c r="G294" s="60"/>
      <c r="H294" s="60"/>
      <c r="I294" s="60"/>
      <c r="J294" s="60"/>
      <c r="K294" s="60"/>
      <c r="L294" s="60"/>
      <c r="M294" s="60"/>
      <c r="N294" s="60"/>
      <c r="O294" s="60"/>
      <c r="P294" s="60"/>
      <c r="Q294" s="60"/>
      <c r="R294" s="60"/>
      <c r="S294" s="60"/>
      <c r="T294" s="60"/>
      <c r="U294" s="60"/>
      <c r="V294" s="60"/>
      <c r="W294" s="60"/>
      <c r="X294" s="60"/>
      <c r="Y294" s="60"/>
    </row>
    <row r="295" spans="1:25" ht="12.75" customHeight="1" x14ac:dyDescent="0.2">
      <c r="A295" s="233"/>
      <c r="B295" s="258"/>
      <c r="C295" s="259"/>
      <c r="D295" s="87"/>
      <c r="E295" s="87"/>
      <c r="F295" s="60"/>
      <c r="G295" s="60"/>
      <c r="H295" s="60"/>
      <c r="I295" s="60"/>
      <c r="J295" s="60"/>
      <c r="K295" s="60"/>
      <c r="L295" s="60"/>
      <c r="M295" s="60"/>
      <c r="N295" s="60"/>
      <c r="O295" s="60"/>
      <c r="P295" s="60"/>
      <c r="Q295" s="60"/>
      <c r="R295" s="60"/>
      <c r="S295" s="60"/>
      <c r="T295" s="60"/>
      <c r="U295" s="60"/>
      <c r="V295" s="60"/>
      <c r="W295" s="60"/>
      <c r="X295" s="60"/>
      <c r="Y295" s="60"/>
    </row>
    <row r="296" spans="1:25" ht="12.75" customHeight="1" x14ac:dyDescent="0.2">
      <c r="A296" s="233"/>
      <c r="B296" s="258"/>
      <c r="C296" s="259"/>
      <c r="D296" s="87"/>
      <c r="E296" s="87"/>
      <c r="F296" s="60"/>
      <c r="G296" s="60"/>
      <c r="H296" s="60"/>
      <c r="I296" s="60"/>
      <c r="J296" s="60"/>
      <c r="K296" s="60"/>
      <c r="L296" s="60"/>
      <c r="M296" s="60"/>
      <c r="N296" s="60"/>
      <c r="O296" s="60"/>
      <c r="P296" s="60"/>
      <c r="Q296" s="60"/>
      <c r="R296" s="60"/>
      <c r="S296" s="60"/>
      <c r="T296" s="60"/>
      <c r="U296" s="60"/>
      <c r="V296" s="60"/>
      <c r="W296" s="60"/>
      <c r="X296" s="60"/>
      <c r="Y296" s="60"/>
    </row>
    <row r="297" spans="1:25" ht="12.75" customHeight="1" x14ac:dyDescent="0.2">
      <c r="A297" s="233"/>
      <c r="B297" s="258"/>
      <c r="C297" s="259"/>
      <c r="D297" s="87"/>
      <c r="E297" s="87"/>
      <c r="F297" s="60"/>
      <c r="G297" s="60"/>
      <c r="H297" s="60"/>
      <c r="I297" s="60"/>
      <c r="J297" s="60"/>
      <c r="K297" s="60"/>
      <c r="L297" s="60"/>
      <c r="M297" s="60"/>
      <c r="N297" s="60"/>
      <c r="O297" s="60"/>
      <c r="P297" s="60"/>
      <c r="Q297" s="60"/>
      <c r="R297" s="60"/>
      <c r="S297" s="60"/>
      <c r="T297" s="60"/>
      <c r="U297" s="60"/>
      <c r="V297" s="60"/>
      <c r="W297" s="60"/>
      <c r="X297" s="60"/>
      <c r="Y297" s="60"/>
    </row>
    <row r="298" spans="1:25" ht="12.75" customHeight="1" x14ac:dyDescent="0.2">
      <c r="A298" s="233"/>
      <c r="B298" s="258"/>
      <c r="C298" s="259"/>
      <c r="D298" s="87"/>
      <c r="E298" s="87"/>
      <c r="F298" s="60"/>
      <c r="G298" s="60"/>
      <c r="H298" s="60"/>
      <c r="I298" s="60"/>
      <c r="J298" s="60"/>
      <c r="K298" s="60"/>
      <c r="L298" s="60"/>
      <c r="M298" s="60"/>
      <c r="N298" s="60"/>
      <c r="O298" s="60"/>
      <c r="P298" s="60"/>
      <c r="Q298" s="60"/>
      <c r="R298" s="60"/>
      <c r="S298" s="60"/>
      <c r="T298" s="60"/>
      <c r="U298" s="60"/>
      <c r="V298" s="60"/>
      <c r="W298" s="60"/>
      <c r="X298" s="60"/>
      <c r="Y298" s="60"/>
    </row>
    <row r="299" spans="1:25" ht="12.75" customHeight="1" x14ac:dyDescent="0.2">
      <c r="A299" s="233"/>
      <c r="B299" s="258"/>
      <c r="C299" s="259"/>
      <c r="D299" s="87"/>
      <c r="E299" s="87"/>
      <c r="F299" s="60"/>
      <c r="G299" s="60"/>
      <c r="H299" s="60"/>
      <c r="I299" s="60"/>
      <c r="J299" s="60"/>
      <c r="K299" s="60"/>
      <c r="L299" s="60"/>
      <c r="M299" s="60"/>
      <c r="N299" s="60"/>
      <c r="O299" s="60"/>
      <c r="P299" s="60"/>
      <c r="Q299" s="60"/>
      <c r="R299" s="60"/>
      <c r="S299" s="60"/>
      <c r="T299" s="60"/>
      <c r="U299" s="60"/>
      <c r="V299" s="60"/>
      <c r="W299" s="60"/>
      <c r="X299" s="60"/>
      <c r="Y299" s="60"/>
    </row>
    <row r="300" spans="1:25" ht="12.75" customHeight="1" x14ac:dyDescent="0.2">
      <c r="A300" s="233"/>
      <c r="B300" s="258"/>
      <c r="C300" s="259"/>
      <c r="D300" s="87"/>
      <c r="E300" s="87"/>
      <c r="F300" s="60"/>
      <c r="G300" s="60"/>
      <c r="H300" s="60"/>
      <c r="I300" s="60"/>
      <c r="J300" s="60"/>
      <c r="K300" s="60"/>
      <c r="L300" s="60"/>
      <c r="M300" s="60"/>
      <c r="N300" s="60"/>
      <c r="O300" s="60"/>
      <c r="P300" s="60"/>
      <c r="Q300" s="60"/>
      <c r="R300" s="60"/>
      <c r="S300" s="60"/>
      <c r="T300" s="60"/>
      <c r="U300" s="60"/>
      <c r="V300" s="60"/>
      <c r="W300" s="60"/>
      <c r="X300" s="60"/>
      <c r="Y300" s="60"/>
    </row>
    <row r="301" spans="1:25" ht="12.75" customHeight="1" x14ac:dyDescent="0.2">
      <c r="A301" s="233"/>
      <c r="B301" s="258"/>
      <c r="C301" s="259"/>
      <c r="D301" s="87"/>
      <c r="E301" s="87"/>
      <c r="F301" s="60"/>
      <c r="G301" s="60"/>
      <c r="H301" s="60"/>
      <c r="I301" s="60"/>
      <c r="J301" s="60"/>
      <c r="K301" s="60"/>
      <c r="L301" s="60"/>
      <c r="M301" s="60"/>
      <c r="N301" s="60"/>
      <c r="O301" s="60"/>
      <c r="P301" s="60"/>
      <c r="Q301" s="60"/>
      <c r="R301" s="60"/>
      <c r="S301" s="60"/>
      <c r="T301" s="60"/>
      <c r="U301" s="60"/>
      <c r="V301" s="60"/>
      <c r="W301" s="60"/>
      <c r="X301" s="60"/>
      <c r="Y301" s="60"/>
    </row>
    <row r="302" spans="1:25" ht="12.75" customHeight="1" x14ac:dyDescent="0.2">
      <c r="A302" s="233"/>
      <c r="B302" s="258"/>
      <c r="C302" s="259"/>
      <c r="D302" s="87"/>
      <c r="E302" s="87"/>
      <c r="F302" s="60"/>
      <c r="G302" s="60"/>
      <c r="H302" s="60"/>
      <c r="I302" s="60"/>
      <c r="J302" s="60"/>
      <c r="K302" s="60"/>
      <c r="L302" s="60"/>
      <c r="M302" s="60"/>
      <c r="N302" s="60"/>
      <c r="O302" s="60"/>
      <c r="P302" s="60"/>
      <c r="Q302" s="60"/>
      <c r="R302" s="60"/>
      <c r="S302" s="60"/>
      <c r="T302" s="60"/>
      <c r="U302" s="60"/>
      <c r="V302" s="60"/>
      <c r="W302" s="60"/>
      <c r="X302" s="60"/>
      <c r="Y302" s="60"/>
    </row>
    <row r="303" spans="1:25" ht="12.75" customHeight="1" x14ac:dyDescent="0.2">
      <c r="A303" s="233"/>
      <c r="B303" s="258"/>
      <c r="C303" s="259"/>
      <c r="D303" s="87"/>
      <c r="E303" s="87"/>
      <c r="F303" s="60"/>
      <c r="G303" s="60"/>
      <c r="H303" s="60"/>
      <c r="I303" s="60"/>
      <c r="J303" s="60"/>
      <c r="K303" s="60"/>
      <c r="L303" s="60"/>
      <c r="M303" s="60"/>
      <c r="N303" s="60"/>
      <c r="O303" s="60"/>
      <c r="P303" s="60"/>
      <c r="Q303" s="60"/>
      <c r="R303" s="60"/>
      <c r="S303" s="60"/>
      <c r="T303" s="60"/>
      <c r="U303" s="60"/>
      <c r="V303" s="60"/>
      <c r="W303" s="60"/>
      <c r="X303" s="60"/>
      <c r="Y303" s="60"/>
    </row>
    <row r="304" spans="1:25" ht="12.75" customHeight="1" x14ac:dyDescent="0.2">
      <c r="A304" s="233"/>
      <c r="B304" s="258"/>
      <c r="C304" s="259"/>
      <c r="D304" s="87"/>
      <c r="E304" s="87"/>
      <c r="F304" s="60"/>
      <c r="G304" s="60"/>
      <c r="H304" s="60"/>
      <c r="I304" s="60"/>
      <c r="J304" s="60"/>
      <c r="K304" s="60"/>
      <c r="L304" s="60"/>
      <c r="M304" s="60"/>
      <c r="N304" s="60"/>
      <c r="O304" s="60"/>
      <c r="P304" s="60"/>
      <c r="Q304" s="60"/>
      <c r="R304" s="60"/>
      <c r="S304" s="60"/>
      <c r="T304" s="60"/>
      <c r="U304" s="60"/>
      <c r="V304" s="60"/>
      <c r="W304" s="60"/>
      <c r="X304" s="60"/>
      <c r="Y304" s="60"/>
    </row>
    <row r="305" spans="1:25" ht="12.75" customHeight="1" x14ac:dyDescent="0.2">
      <c r="A305" s="233"/>
      <c r="B305" s="258"/>
      <c r="C305" s="259"/>
      <c r="D305" s="87"/>
      <c r="E305" s="87"/>
      <c r="F305" s="60"/>
      <c r="G305" s="60"/>
      <c r="H305" s="60"/>
      <c r="I305" s="60"/>
      <c r="J305" s="60"/>
      <c r="K305" s="60"/>
      <c r="L305" s="60"/>
      <c r="M305" s="60"/>
      <c r="N305" s="60"/>
      <c r="O305" s="60"/>
      <c r="P305" s="60"/>
      <c r="Q305" s="60"/>
      <c r="R305" s="60"/>
      <c r="S305" s="60"/>
      <c r="T305" s="60"/>
      <c r="U305" s="60"/>
      <c r="V305" s="60"/>
      <c r="W305" s="60"/>
      <c r="X305" s="60"/>
      <c r="Y305" s="60"/>
    </row>
    <row r="306" spans="1:25" ht="12.75" customHeight="1" x14ac:dyDescent="0.2">
      <c r="A306" s="233"/>
      <c r="B306" s="258"/>
      <c r="C306" s="259"/>
      <c r="D306" s="87"/>
      <c r="E306" s="87"/>
      <c r="F306" s="60"/>
      <c r="G306" s="60"/>
      <c r="H306" s="60"/>
      <c r="I306" s="60"/>
      <c r="J306" s="60"/>
      <c r="K306" s="60"/>
      <c r="L306" s="60"/>
      <c r="M306" s="60"/>
      <c r="N306" s="60"/>
      <c r="O306" s="60"/>
      <c r="P306" s="60"/>
      <c r="Q306" s="60"/>
      <c r="R306" s="60"/>
      <c r="S306" s="60"/>
      <c r="T306" s="60"/>
      <c r="U306" s="60"/>
      <c r="V306" s="60"/>
      <c r="W306" s="60"/>
      <c r="X306" s="60"/>
      <c r="Y306" s="60"/>
    </row>
    <row r="307" spans="1:25" ht="12.75" customHeight="1" x14ac:dyDescent="0.2">
      <c r="A307" s="233"/>
      <c r="B307" s="258"/>
      <c r="C307" s="259"/>
      <c r="D307" s="87"/>
      <c r="E307" s="87"/>
      <c r="F307" s="60"/>
      <c r="G307" s="60"/>
      <c r="H307" s="60"/>
      <c r="I307" s="60"/>
      <c r="J307" s="60"/>
      <c r="K307" s="60"/>
      <c r="L307" s="60"/>
      <c r="M307" s="60"/>
      <c r="N307" s="60"/>
      <c r="O307" s="60"/>
      <c r="P307" s="60"/>
      <c r="Q307" s="60"/>
      <c r="R307" s="60"/>
      <c r="S307" s="60"/>
      <c r="T307" s="60"/>
      <c r="U307" s="60"/>
      <c r="V307" s="60"/>
      <c r="W307" s="60"/>
      <c r="X307" s="60"/>
      <c r="Y307" s="60"/>
    </row>
    <row r="308" spans="1:25" ht="12.75" customHeight="1" x14ac:dyDescent="0.2">
      <c r="A308" s="233"/>
      <c r="B308" s="258"/>
      <c r="C308" s="259"/>
      <c r="D308" s="87"/>
      <c r="E308" s="87"/>
      <c r="F308" s="60"/>
      <c r="G308" s="60"/>
      <c r="H308" s="60"/>
      <c r="I308" s="60"/>
      <c r="J308" s="60"/>
      <c r="K308" s="60"/>
      <c r="L308" s="60"/>
      <c r="M308" s="60"/>
      <c r="N308" s="60"/>
      <c r="O308" s="60"/>
      <c r="P308" s="60"/>
      <c r="Q308" s="60"/>
      <c r="R308" s="60"/>
      <c r="S308" s="60"/>
      <c r="T308" s="60"/>
      <c r="U308" s="60"/>
      <c r="V308" s="60"/>
      <c r="W308" s="60"/>
      <c r="X308" s="60"/>
      <c r="Y308" s="60"/>
    </row>
    <row r="309" spans="1:25" ht="12.75" customHeight="1" x14ac:dyDescent="0.2">
      <c r="A309" s="233"/>
      <c r="B309" s="258"/>
      <c r="C309" s="259"/>
      <c r="D309" s="87"/>
      <c r="E309" s="87"/>
      <c r="F309" s="60"/>
      <c r="G309" s="60"/>
      <c r="H309" s="60"/>
      <c r="I309" s="60"/>
      <c r="J309" s="60"/>
      <c r="K309" s="60"/>
      <c r="L309" s="60"/>
      <c r="M309" s="60"/>
      <c r="N309" s="60"/>
      <c r="O309" s="60"/>
      <c r="P309" s="60"/>
      <c r="Q309" s="60"/>
      <c r="R309" s="60"/>
      <c r="S309" s="60"/>
      <c r="T309" s="60"/>
      <c r="U309" s="60"/>
      <c r="V309" s="60"/>
      <c r="W309" s="60"/>
      <c r="X309" s="60"/>
      <c r="Y309" s="60"/>
    </row>
    <row r="310" spans="1:25" ht="12.75" customHeight="1" x14ac:dyDescent="0.2">
      <c r="A310" s="233"/>
      <c r="B310" s="258"/>
      <c r="C310" s="259"/>
      <c r="D310" s="87"/>
      <c r="E310" s="87"/>
      <c r="F310" s="60"/>
      <c r="G310" s="60"/>
      <c r="H310" s="60"/>
      <c r="I310" s="60"/>
      <c r="J310" s="60"/>
      <c r="K310" s="60"/>
      <c r="L310" s="60"/>
      <c r="M310" s="60"/>
      <c r="N310" s="60"/>
      <c r="O310" s="60"/>
      <c r="P310" s="60"/>
      <c r="Q310" s="60"/>
      <c r="R310" s="60"/>
      <c r="S310" s="60"/>
      <c r="T310" s="60"/>
      <c r="U310" s="60"/>
      <c r="V310" s="60"/>
      <c r="W310" s="60"/>
      <c r="X310" s="60"/>
      <c r="Y310" s="60"/>
    </row>
    <row r="311" spans="1:25" ht="12.75" customHeight="1" x14ac:dyDescent="0.2">
      <c r="A311" s="233"/>
      <c r="B311" s="258"/>
      <c r="C311" s="259"/>
      <c r="D311" s="87"/>
      <c r="E311" s="87"/>
      <c r="F311" s="60"/>
      <c r="G311" s="60"/>
      <c r="H311" s="60"/>
      <c r="I311" s="60"/>
      <c r="J311" s="60"/>
      <c r="K311" s="60"/>
      <c r="L311" s="60"/>
      <c r="M311" s="60"/>
      <c r="N311" s="60"/>
      <c r="O311" s="60"/>
      <c r="P311" s="60"/>
      <c r="Q311" s="60"/>
      <c r="R311" s="60"/>
      <c r="S311" s="60"/>
      <c r="T311" s="60"/>
      <c r="U311" s="60"/>
      <c r="V311" s="60"/>
      <c r="W311" s="60"/>
      <c r="X311" s="60"/>
      <c r="Y311" s="60"/>
    </row>
    <row r="312" spans="1:25" ht="12.75" customHeight="1" x14ac:dyDescent="0.2">
      <c r="A312" s="233"/>
      <c r="B312" s="258"/>
      <c r="C312" s="259"/>
      <c r="D312" s="87"/>
      <c r="E312" s="87"/>
      <c r="F312" s="60"/>
      <c r="G312" s="60"/>
      <c r="H312" s="60"/>
      <c r="I312" s="60"/>
      <c r="J312" s="60"/>
      <c r="K312" s="60"/>
      <c r="L312" s="60"/>
      <c r="M312" s="60"/>
      <c r="N312" s="60"/>
      <c r="O312" s="60"/>
      <c r="P312" s="60"/>
      <c r="Q312" s="60"/>
      <c r="R312" s="60"/>
      <c r="S312" s="60"/>
      <c r="T312" s="60"/>
      <c r="U312" s="60"/>
      <c r="V312" s="60"/>
      <c r="W312" s="60"/>
      <c r="X312" s="60"/>
      <c r="Y312" s="60"/>
    </row>
    <row r="313" spans="1:25" ht="12.75" customHeight="1" x14ac:dyDescent="0.2">
      <c r="A313" s="233"/>
      <c r="B313" s="258"/>
      <c r="C313" s="259"/>
      <c r="D313" s="87"/>
      <c r="E313" s="87"/>
      <c r="F313" s="60"/>
      <c r="G313" s="60"/>
      <c r="H313" s="60"/>
      <c r="I313" s="60"/>
      <c r="J313" s="60"/>
      <c r="K313" s="60"/>
      <c r="L313" s="60"/>
      <c r="M313" s="60"/>
      <c r="N313" s="60"/>
      <c r="O313" s="60"/>
      <c r="P313" s="60"/>
      <c r="Q313" s="60"/>
      <c r="R313" s="60"/>
      <c r="S313" s="60"/>
      <c r="T313" s="60"/>
      <c r="U313" s="60"/>
      <c r="V313" s="60"/>
      <c r="W313" s="60"/>
      <c r="X313" s="60"/>
      <c r="Y313" s="60"/>
    </row>
    <row r="314" spans="1:25" ht="12.75" customHeight="1" x14ac:dyDescent="0.2">
      <c r="A314" s="233"/>
      <c r="B314" s="258"/>
      <c r="C314" s="259"/>
      <c r="D314" s="87"/>
      <c r="E314" s="87"/>
      <c r="F314" s="60"/>
      <c r="G314" s="60"/>
      <c r="H314" s="60"/>
      <c r="I314" s="60"/>
      <c r="J314" s="60"/>
      <c r="K314" s="60"/>
      <c r="L314" s="60"/>
      <c r="M314" s="60"/>
      <c r="N314" s="60"/>
      <c r="O314" s="60"/>
      <c r="P314" s="60"/>
      <c r="Q314" s="60"/>
      <c r="R314" s="60"/>
      <c r="S314" s="60"/>
      <c r="T314" s="60"/>
      <c r="U314" s="60"/>
      <c r="V314" s="60"/>
      <c r="W314" s="60"/>
      <c r="X314" s="60"/>
      <c r="Y314" s="60"/>
    </row>
    <row r="315" spans="1:25" ht="12.75" customHeight="1" x14ac:dyDescent="0.2">
      <c r="A315" s="233"/>
      <c r="B315" s="258"/>
      <c r="C315" s="259"/>
      <c r="D315" s="87"/>
      <c r="E315" s="87"/>
      <c r="F315" s="60"/>
      <c r="G315" s="60"/>
      <c r="H315" s="60"/>
      <c r="I315" s="60"/>
      <c r="J315" s="60"/>
      <c r="K315" s="60"/>
      <c r="L315" s="60"/>
      <c r="M315" s="60"/>
      <c r="N315" s="60"/>
      <c r="O315" s="60"/>
      <c r="P315" s="60"/>
      <c r="Q315" s="60"/>
      <c r="R315" s="60"/>
      <c r="S315" s="60"/>
      <c r="T315" s="60"/>
      <c r="U315" s="60"/>
      <c r="V315" s="60"/>
      <c r="W315" s="60"/>
      <c r="X315" s="60"/>
      <c r="Y315" s="60"/>
    </row>
    <row r="316" spans="1:25" ht="12.75" customHeight="1" x14ac:dyDescent="0.2">
      <c r="A316" s="233"/>
      <c r="B316" s="258"/>
      <c r="C316" s="259"/>
      <c r="D316" s="87"/>
      <c r="E316" s="87"/>
      <c r="F316" s="60"/>
      <c r="G316" s="60"/>
      <c r="H316" s="60"/>
      <c r="I316" s="60"/>
      <c r="J316" s="60"/>
      <c r="K316" s="60"/>
      <c r="L316" s="60"/>
      <c r="M316" s="60"/>
      <c r="N316" s="60"/>
      <c r="O316" s="60"/>
      <c r="P316" s="60"/>
      <c r="Q316" s="60"/>
      <c r="R316" s="60"/>
      <c r="S316" s="60"/>
      <c r="T316" s="60"/>
      <c r="U316" s="60"/>
      <c r="V316" s="60"/>
      <c r="W316" s="60"/>
      <c r="X316" s="60"/>
      <c r="Y316" s="60"/>
    </row>
    <row r="317" spans="1:25" ht="12.75" customHeight="1" x14ac:dyDescent="0.2">
      <c r="A317" s="233"/>
      <c r="B317" s="258"/>
      <c r="C317" s="259"/>
      <c r="D317" s="87"/>
      <c r="E317" s="87"/>
      <c r="F317" s="60"/>
      <c r="G317" s="60"/>
      <c r="H317" s="60"/>
      <c r="I317" s="60"/>
      <c r="J317" s="60"/>
      <c r="K317" s="60"/>
      <c r="L317" s="60"/>
      <c r="M317" s="60"/>
      <c r="N317" s="60"/>
      <c r="O317" s="60"/>
      <c r="P317" s="60"/>
      <c r="Q317" s="60"/>
      <c r="R317" s="60"/>
      <c r="S317" s="60"/>
      <c r="T317" s="60"/>
      <c r="U317" s="60"/>
      <c r="V317" s="60"/>
      <c r="W317" s="60"/>
      <c r="X317" s="60"/>
      <c r="Y317" s="60"/>
    </row>
    <row r="318" spans="1:25" ht="12.75" customHeight="1" x14ac:dyDescent="0.2">
      <c r="A318" s="233"/>
      <c r="B318" s="258"/>
      <c r="C318" s="259"/>
      <c r="D318" s="87"/>
      <c r="E318" s="87"/>
      <c r="F318" s="60"/>
      <c r="G318" s="60"/>
      <c r="H318" s="60"/>
      <c r="I318" s="60"/>
      <c r="J318" s="60"/>
      <c r="K318" s="60"/>
      <c r="L318" s="60"/>
      <c r="M318" s="60"/>
      <c r="N318" s="60"/>
      <c r="O318" s="60"/>
      <c r="P318" s="60"/>
      <c r="Q318" s="60"/>
      <c r="R318" s="60"/>
      <c r="S318" s="60"/>
      <c r="T318" s="60"/>
      <c r="U318" s="60"/>
      <c r="V318" s="60"/>
      <c r="W318" s="60"/>
      <c r="X318" s="60"/>
      <c r="Y318" s="60"/>
    </row>
    <row r="319" spans="1:25" ht="12.75" customHeight="1" x14ac:dyDescent="0.2">
      <c r="A319" s="233"/>
      <c r="B319" s="258"/>
      <c r="C319" s="259"/>
      <c r="D319" s="87"/>
      <c r="E319" s="87"/>
      <c r="F319" s="60"/>
      <c r="G319" s="60"/>
      <c r="H319" s="60"/>
      <c r="I319" s="60"/>
      <c r="J319" s="60"/>
      <c r="K319" s="60"/>
      <c r="L319" s="60"/>
      <c r="M319" s="60"/>
      <c r="N319" s="60"/>
      <c r="O319" s="60"/>
      <c r="P319" s="60"/>
      <c r="Q319" s="60"/>
      <c r="R319" s="60"/>
      <c r="S319" s="60"/>
      <c r="T319" s="60"/>
      <c r="U319" s="60"/>
      <c r="V319" s="60"/>
      <c r="W319" s="60"/>
      <c r="X319" s="60"/>
      <c r="Y319" s="60"/>
    </row>
    <row r="320" spans="1:25" ht="12.75" customHeight="1" x14ac:dyDescent="0.2">
      <c r="A320" s="233"/>
      <c r="B320" s="258"/>
      <c r="C320" s="259"/>
      <c r="D320" s="87"/>
      <c r="E320" s="87"/>
      <c r="F320" s="60"/>
      <c r="G320" s="60"/>
      <c r="H320" s="60"/>
      <c r="I320" s="60"/>
      <c r="J320" s="60"/>
      <c r="K320" s="60"/>
      <c r="L320" s="60"/>
      <c r="M320" s="60"/>
      <c r="N320" s="60"/>
      <c r="O320" s="60"/>
      <c r="P320" s="60"/>
      <c r="Q320" s="60"/>
      <c r="R320" s="60"/>
      <c r="S320" s="60"/>
      <c r="T320" s="60"/>
      <c r="U320" s="60"/>
      <c r="V320" s="60"/>
      <c r="W320" s="60"/>
      <c r="X320" s="60"/>
      <c r="Y320" s="60"/>
    </row>
    <row r="321" spans="1:25" ht="12.75" customHeight="1" x14ac:dyDescent="0.2">
      <c r="A321" s="233"/>
      <c r="B321" s="258"/>
      <c r="C321" s="259"/>
      <c r="D321" s="87"/>
      <c r="E321" s="87"/>
      <c r="F321" s="60"/>
      <c r="G321" s="60"/>
      <c r="H321" s="60"/>
      <c r="I321" s="60"/>
      <c r="J321" s="60"/>
      <c r="K321" s="60"/>
      <c r="L321" s="60"/>
      <c r="M321" s="60"/>
      <c r="N321" s="60"/>
      <c r="O321" s="60"/>
      <c r="P321" s="60"/>
      <c r="Q321" s="60"/>
      <c r="R321" s="60"/>
      <c r="S321" s="60"/>
      <c r="T321" s="60"/>
      <c r="U321" s="60"/>
      <c r="V321" s="60"/>
      <c r="W321" s="60"/>
      <c r="X321" s="60"/>
      <c r="Y321" s="60"/>
    </row>
    <row r="322" spans="1:25" ht="12.75" customHeight="1" x14ac:dyDescent="0.2">
      <c r="A322" s="233"/>
      <c r="B322" s="258"/>
      <c r="C322" s="259"/>
      <c r="D322" s="87"/>
      <c r="E322" s="87"/>
      <c r="F322" s="60"/>
      <c r="G322" s="60"/>
      <c r="H322" s="60"/>
      <c r="I322" s="60"/>
      <c r="J322" s="60"/>
      <c r="K322" s="60"/>
      <c r="L322" s="60"/>
      <c r="M322" s="60"/>
      <c r="N322" s="60"/>
      <c r="O322" s="60"/>
      <c r="P322" s="60"/>
      <c r="Q322" s="60"/>
      <c r="R322" s="60"/>
      <c r="S322" s="60"/>
      <c r="T322" s="60"/>
      <c r="U322" s="60"/>
      <c r="V322" s="60"/>
      <c r="W322" s="60"/>
      <c r="X322" s="60"/>
      <c r="Y322" s="60"/>
    </row>
    <row r="323" spans="1:25" ht="12.75" customHeight="1" x14ac:dyDescent="0.2">
      <c r="A323" s="233"/>
      <c r="B323" s="258"/>
      <c r="C323" s="259"/>
      <c r="D323" s="87"/>
      <c r="E323" s="87"/>
      <c r="F323" s="60"/>
      <c r="G323" s="60"/>
      <c r="H323" s="60"/>
      <c r="I323" s="60"/>
      <c r="J323" s="60"/>
      <c r="K323" s="60"/>
      <c r="L323" s="60"/>
      <c r="M323" s="60"/>
      <c r="N323" s="60"/>
      <c r="O323" s="60"/>
      <c r="P323" s="60"/>
      <c r="Q323" s="60"/>
      <c r="R323" s="60"/>
      <c r="S323" s="60"/>
      <c r="T323" s="60"/>
      <c r="U323" s="60"/>
      <c r="V323" s="60"/>
      <c r="W323" s="60"/>
      <c r="X323" s="60"/>
      <c r="Y323" s="60"/>
    </row>
    <row r="324" spans="1:25" ht="12.75" customHeight="1" x14ac:dyDescent="0.2">
      <c r="A324" s="233"/>
      <c r="B324" s="258"/>
      <c r="C324" s="259"/>
      <c r="D324" s="87"/>
      <c r="E324" s="87"/>
      <c r="F324" s="60"/>
      <c r="G324" s="60"/>
      <c r="H324" s="60"/>
      <c r="I324" s="60"/>
      <c r="J324" s="60"/>
      <c r="K324" s="60"/>
      <c r="L324" s="60"/>
      <c r="M324" s="60"/>
      <c r="N324" s="60"/>
      <c r="O324" s="60"/>
      <c r="P324" s="60"/>
      <c r="Q324" s="60"/>
      <c r="R324" s="60"/>
      <c r="S324" s="60"/>
      <c r="T324" s="60"/>
      <c r="U324" s="60"/>
      <c r="V324" s="60"/>
      <c r="W324" s="60"/>
      <c r="X324" s="60"/>
      <c r="Y324" s="60"/>
    </row>
    <row r="325" spans="1:25" ht="12.75" customHeight="1" x14ac:dyDescent="0.2">
      <c r="A325" s="233"/>
      <c r="B325" s="258"/>
      <c r="C325" s="259"/>
      <c r="D325" s="87"/>
      <c r="E325" s="87"/>
      <c r="F325" s="60"/>
      <c r="G325" s="60"/>
      <c r="H325" s="60"/>
      <c r="I325" s="60"/>
      <c r="J325" s="60"/>
      <c r="K325" s="60"/>
      <c r="L325" s="60"/>
      <c r="M325" s="60"/>
      <c r="N325" s="60"/>
      <c r="O325" s="60"/>
      <c r="P325" s="60"/>
      <c r="Q325" s="60"/>
      <c r="R325" s="60"/>
      <c r="S325" s="60"/>
      <c r="T325" s="60"/>
      <c r="U325" s="60"/>
      <c r="V325" s="60"/>
      <c r="W325" s="60"/>
      <c r="X325" s="60"/>
      <c r="Y325" s="60"/>
    </row>
    <row r="326" spans="1:25" ht="12.75" customHeight="1" x14ac:dyDescent="0.2">
      <c r="A326" s="233"/>
      <c r="B326" s="258"/>
      <c r="C326" s="259"/>
      <c r="D326" s="87"/>
      <c r="E326" s="87"/>
      <c r="F326" s="60"/>
      <c r="G326" s="60"/>
      <c r="H326" s="60"/>
      <c r="I326" s="60"/>
      <c r="J326" s="60"/>
      <c r="K326" s="60"/>
      <c r="L326" s="60"/>
      <c r="M326" s="60"/>
      <c r="N326" s="60"/>
      <c r="O326" s="60"/>
      <c r="P326" s="60"/>
      <c r="Q326" s="60"/>
      <c r="R326" s="60"/>
      <c r="S326" s="60"/>
      <c r="T326" s="60"/>
      <c r="U326" s="60"/>
      <c r="V326" s="60"/>
      <c r="W326" s="60"/>
      <c r="X326" s="60"/>
      <c r="Y326" s="60"/>
    </row>
    <row r="327" spans="1:25" ht="12.75" customHeight="1" x14ac:dyDescent="0.2">
      <c r="A327" s="233"/>
      <c r="B327" s="258"/>
      <c r="C327" s="259"/>
      <c r="D327" s="87"/>
      <c r="E327" s="87"/>
      <c r="F327" s="60"/>
      <c r="G327" s="60"/>
      <c r="H327" s="60"/>
      <c r="I327" s="60"/>
      <c r="J327" s="60"/>
      <c r="K327" s="60"/>
      <c r="L327" s="60"/>
      <c r="M327" s="60"/>
      <c r="N327" s="60"/>
      <c r="O327" s="60"/>
      <c r="P327" s="60"/>
      <c r="Q327" s="60"/>
      <c r="R327" s="60"/>
      <c r="S327" s="60"/>
      <c r="T327" s="60"/>
      <c r="U327" s="60"/>
      <c r="V327" s="60"/>
      <c r="W327" s="60"/>
      <c r="X327" s="60"/>
      <c r="Y327" s="60"/>
    </row>
    <row r="328" spans="1:25" ht="12.75" customHeight="1" x14ac:dyDescent="0.2">
      <c r="A328" s="233"/>
      <c r="B328" s="258"/>
      <c r="C328" s="259"/>
      <c r="D328" s="87"/>
      <c r="E328" s="87"/>
      <c r="F328" s="60"/>
      <c r="G328" s="60"/>
      <c r="H328" s="60"/>
      <c r="I328" s="60"/>
      <c r="J328" s="60"/>
      <c r="K328" s="60"/>
      <c r="L328" s="60"/>
      <c r="M328" s="60"/>
      <c r="N328" s="60"/>
      <c r="O328" s="60"/>
      <c r="P328" s="60"/>
      <c r="Q328" s="60"/>
      <c r="R328" s="60"/>
      <c r="S328" s="60"/>
      <c r="T328" s="60"/>
      <c r="U328" s="60"/>
      <c r="V328" s="60"/>
      <c r="W328" s="60"/>
      <c r="X328" s="60"/>
      <c r="Y328" s="60"/>
    </row>
    <row r="329" spans="1:25" ht="12.75" customHeight="1" x14ac:dyDescent="0.2">
      <c r="A329" s="233"/>
      <c r="B329" s="258"/>
      <c r="C329" s="259"/>
      <c r="D329" s="87"/>
      <c r="E329" s="87"/>
      <c r="F329" s="60"/>
      <c r="G329" s="60"/>
      <c r="H329" s="60"/>
      <c r="I329" s="60"/>
      <c r="J329" s="60"/>
      <c r="K329" s="60"/>
      <c r="L329" s="60"/>
      <c r="M329" s="60"/>
      <c r="N329" s="60"/>
      <c r="O329" s="60"/>
      <c r="P329" s="60"/>
      <c r="Q329" s="60"/>
      <c r="R329" s="60"/>
      <c r="S329" s="60"/>
      <c r="T329" s="60"/>
      <c r="U329" s="60"/>
      <c r="V329" s="60"/>
      <c r="W329" s="60"/>
      <c r="X329" s="60"/>
      <c r="Y329" s="60"/>
    </row>
    <row r="330" spans="1:25" ht="12.75" customHeight="1" x14ac:dyDescent="0.2">
      <c r="A330" s="233"/>
      <c r="B330" s="258"/>
      <c r="C330" s="259"/>
      <c r="D330" s="87"/>
      <c r="E330" s="87"/>
      <c r="F330" s="60"/>
      <c r="G330" s="60"/>
      <c r="H330" s="60"/>
      <c r="I330" s="60"/>
      <c r="J330" s="60"/>
      <c r="K330" s="60"/>
      <c r="L330" s="60"/>
      <c r="M330" s="60"/>
      <c r="N330" s="60"/>
      <c r="O330" s="60"/>
      <c r="P330" s="60"/>
      <c r="Q330" s="60"/>
      <c r="R330" s="60"/>
      <c r="S330" s="60"/>
      <c r="T330" s="60"/>
      <c r="U330" s="60"/>
      <c r="V330" s="60"/>
      <c r="W330" s="60"/>
      <c r="X330" s="60"/>
      <c r="Y330" s="60"/>
    </row>
    <row r="331" spans="1:25" ht="12.75" customHeight="1" x14ac:dyDescent="0.2">
      <c r="A331" s="233"/>
      <c r="B331" s="258"/>
      <c r="C331" s="259"/>
      <c r="D331" s="87"/>
      <c r="E331" s="87"/>
      <c r="F331" s="60"/>
      <c r="G331" s="60"/>
      <c r="H331" s="60"/>
      <c r="I331" s="60"/>
      <c r="J331" s="60"/>
      <c r="K331" s="60"/>
      <c r="L331" s="60"/>
      <c r="M331" s="60"/>
      <c r="N331" s="60"/>
      <c r="O331" s="60"/>
      <c r="P331" s="60"/>
      <c r="Q331" s="60"/>
      <c r="R331" s="60"/>
      <c r="S331" s="60"/>
      <c r="T331" s="60"/>
      <c r="U331" s="60"/>
      <c r="V331" s="60"/>
      <c r="W331" s="60"/>
      <c r="X331" s="60"/>
      <c r="Y331" s="60"/>
    </row>
    <row r="332" spans="1:25" ht="12.75" customHeight="1" x14ac:dyDescent="0.2">
      <c r="A332" s="233"/>
      <c r="B332" s="258"/>
      <c r="C332" s="259"/>
      <c r="D332" s="87"/>
      <c r="E332" s="87"/>
      <c r="F332" s="60"/>
      <c r="G332" s="60"/>
      <c r="H332" s="60"/>
      <c r="I332" s="60"/>
      <c r="J332" s="60"/>
      <c r="K332" s="60"/>
      <c r="L332" s="60"/>
      <c r="M332" s="60"/>
      <c r="N332" s="60"/>
      <c r="O332" s="60"/>
      <c r="P332" s="60"/>
      <c r="Q332" s="60"/>
      <c r="R332" s="60"/>
      <c r="S332" s="60"/>
      <c r="T332" s="60"/>
      <c r="U332" s="60"/>
      <c r="V332" s="60"/>
      <c r="W332" s="60"/>
      <c r="X332" s="60"/>
      <c r="Y332" s="60"/>
    </row>
    <row r="333" spans="1:25" ht="12.75" customHeight="1" x14ac:dyDescent="0.2">
      <c r="A333" s="233"/>
      <c r="B333" s="258"/>
      <c r="C333" s="259"/>
      <c r="D333" s="87"/>
      <c r="E333" s="87"/>
      <c r="F333" s="60"/>
      <c r="G333" s="60"/>
      <c r="H333" s="60"/>
      <c r="I333" s="60"/>
      <c r="J333" s="60"/>
      <c r="K333" s="60"/>
      <c r="L333" s="60"/>
      <c r="M333" s="60"/>
      <c r="N333" s="60"/>
      <c r="O333" s="60"/>
      <c r="P333" s="60"/>
      <c r="Q333" s="60"/>
      <c r="R333" s="60"/>
      <c r="S333" s="60"/>
      <c r="T333" s="60"/>
      <c r="U333" s="60"/>
      <c r="V333" s="60"/>
      <c r="W333" s="60"/>
      <c r="X333" s="60"/>
      <c r="Y333" s="60"/>
    </row>
    <row r="334" spans="1:25" ht="12.75" customHeight="1" x14ac:dyDescent="0.2">
      <c r="A334" s="233"/>
      <c r="B334" s="258"/>
      <c r="C334" s="259"/>
      <c r="D334" s="87"/>
      <c r="E334" s="87"/>
      <c r="F334" s="60"/>
      <c r="G334" s="60"/>
      <c r="H334" s="60"/>
      <c r="I334" s="60"/>
      <c r="J334" s="60"/>
      <c r="K334" s="60"/>
      <c r="L334" s="60"/>
      <c r="M334" s="60"/>
      <c r="N334" s="60"/>
      <c r="O334" s="60"/>
      <c r="P334" s="60"/>
      <c r="Q334" s="60"/>
      <c r="R334" s="60"/>
      <c r="S334" s="60"/>
      <c r="T334" s="60"/>
      <c r="U334" s="60"/>
      <c r="V334" s="60"/>
      <c r="W334" s="60"/>
      <c r="X334" s="60"/>
      <c r="Y334" s="60"/>
    </row>
    <row r="335" spans="1:25" ht="12.75" customHeight="1" x14ac:dyDescent="0.2">
      <c r="A335" s="233"/>
      <c r="B335" s="258"/>
      <c r="C335" s="259"/>
      <c r="D335" s="87"/>
      <c r="E335" s="87"/>
      <c r="F335" s="60"/>
      <c r="G335" s="60"/>
      <c r="H335" s="60"/>
      <c r="I335" s="60"/>
      <c r="J335" s="60"/>
      <c r="K335" s="60"/>
      <c r="L335" s="60"/>
      <c r="M335" s="60"/>
      <c r="N335" s="60"/>
      <c r="O335" s="60"/>
      <c r="P335" s="60"/>
      <c r="Q335" s="60"/>
      <c r="R335" s="60"/>
      <c r="S335" s="60"/>
      <c r="T335" s="60"/>
      <c r="U335" s="60"/>
      <c r="V335" s="60"/>
      <c r="W335" s="60"/>
      <c r="X335" s="60"/>
      <c r="Y335" s="60"/>
    </row>
    <row r="336" spans="1:25" ht="12.75" customHeight="1" x14ac:dyDescent="0.2">
      <c r="A336" s="233"/>
      <c r="B336" s="258"/>
      <c r="C336" s="259"/>
      <c r="D336" s="87"/>
      <c r="E336" s="87"/>
      <c r="F336" s="60"/>
      <c r="G336" s="60"/>
      <c r="H336" s="60"/>
      <c r="I336" s="60"/>
      <c r="J336" s="60"/>
      <c r="K336" s="60"/>
      <c r="L336" s="60"/>
      <c r="M336" s="60"/>
      <c r="N336" s="60"/>
      <c r="O336" s="60"/>
      <c r="P336" s="60"/>
      <c r="Q336" s="60"/>
      <c r="R336" s="60"/>
      <c r="S336" s="60"/>
      <c r="T336" s="60"/>
      <c r="U336" s="60"/>
      <c r="V336" s="60"/>
      <c r="W336" s="60"/>
      <c r="X336" s="60"/>
      <c r="Y336" s="60"/>
    </row>
    <row r="337" spans="1:25" ht="12.75" customHeight="1" x14ac:dyDescent="0.2">
      <c r="A337" s="233"/>
      <c r="B337" s="258"/>
      <c r="C337" s="259"/>
      <c r="D337" s="87"/>
      <c r="E337" s="87"/>
      <c r="F337" s="60"/>
      <c r="G337" s="60"/>
      <c r="H337" s="60"/>
      <c r="I337" s="60"/>
      <c r="J337" s="60"/>
      <c r="K337" s="60"/>
      <c r="L337" s="60"/>
      <c r="M337" s="60"/>
      <c r="N337" s="60"/>
      <c r="O337" s="60"/>
      <c r="P337" s="60"/>
      <c r="Q337" s="60"/>
      <c r="R337" s="60"/>
      <c r="S337" s="60"/>
      <c r="T337" s="60"/>
      <c r="U337" s="60"/>
      <c r="V337" s="60"/>
      <c r="W337" s="60"/>
      <c r="X337" s="60"/>
      <c r="Y337" s="60"/>
    </row>
    <row r="338" spans="1:25" ht="12.75" customHeight="1" x14ac:dyDescent="0.2">
      <c r="A338" s="233"/>
      <c r="B338" s="258"/>
      <c r="C338" s="259"/>
      <c r="D338" s="87"/>
      <c r="E338" s="87"/>
      <c r="F338" s="60"/>
      <c r="G338" s="60"/>
      <c r="H338" s="60"/>
      <c r="I338" s="60"/>
      <c r="J338" s="60"/>
      <c r="K338" s="60"/>
      <c r="L338" s="60"/>
      <c r="M338" s="60"/>
      <c r="N338" s="60"/>
      <c r="O338" s="60"/>
      <c r="P338" s="60"/>
      <c r="Q338" s="60"/>
      <c r="R338" s="60"/>
      <c r="S338" s="60"/>
      <c r="T338" s="60"/>
      <c r="U338" s="60"/>
      <c r="V338" s="60"/>
      <c r="W338" s="60"/>
      <c r="X338" s="60"/>
      <c r="Y338" s="60"/>
    </row>
    <row r="339" spans="1:25" ht="12.75" customHeight="1" x14ac:dyDescent="0.2">
      <c r="A339" s="233"/>
      <c r="B339" s="258"/>
      <c r="C339" s="259"/>
      <c r="D339" s="87"/>
      <c r="E339" s="87"/>
      <c r="F339" s="60"/>
      <c r="G339" s="60"/>
      <c r="H339" s="60"/>
      <c r="I339" s="60"/>
      <c r="J339" s="60"/>
      <c r="K339" s="60"/>
      <c r="L339" s="60"/>
      <c r="M339" s="60"/>
      <c r="N339" s="60"/>
      <c r="O339" s="60"/>
      <c r="P339" s="60"/>
      <c r="Q339" s="60"/>
      <c r="R339" s="60"/>
      <c r="S339" s="60"/>
      <c r="T339" s="60"/>
      <c r="U339" s="60"/>
      <c r="V339" s="60"/>
      <c r="W339" s="60"/>
      <c r="X339" s="60"/>
      <c r="Y339" s="60"/>
    </row>
    <row r="340" spans="1:25" ht="12.75" customHeight="1" x14ac:dyDescent="0.2">
      <c r="A340" s="233"/>
      <c r="B340" s="258"/>
      <c r="C340" s="259"/>
      <c r="D340" s="87"/>
      <c r="E340" s="87"/>
      <c r="F340" s="60"/>
      <c r="G340" s="60"/>
      <c r="H340" s="60"/>
      <c r="I340" s="60"/>
      <c r="J340" s="60"/>
      <c r="K340" s="60"/>
      <c r="L340" s="60"/>
      <c r="M340" s="60"/>
      <c r="N340" s="60"/>
      <c r="O340" s="60"/>
      <c r="P340" s="60"/>
      <c r="Q340" s="60"/>
      <c r="R340" s="60"/>
      <c r="S340" s="60"/>
      <c r="T340" s="60"/>
      <c r="U340" s="60"/>
      <c r="V340" s="60"/>
      <c r="W340" s="60"/>
      <c r="X340" s="60"/>
      <c r="Y340" s="60"/>
    </row>
    <row r="341" spans="1:25" ht="12.75" customHeight="1" x14ac:dyDescent="0.2">
      <c r="A341" s="233"/>
      <c r="B341" s="258"/>
      <c r="C341" s="259"/>
      <c r="D341" s="87"/>
      <c r="E341" s="87"/>
      <c r="F341" s="60"/>
      <c r="G341" s="60"/>
      <c r="H341" s="60"/>
      <c r="I341" s="60"/>
      <c r="J341" s="60"/>
      <c r="K341" s="60"/>
      <c r="L341" s="60"/>
      <c r="M341" s="60"/>
      <c r="N341" s="60"/>
      <c r="O341" s="60"/>
      <c r="P341" s="60"/>
      <c r="Q341" s="60"/>
      <c r="R341" s="60"/>
      <c r="S341" s="60"/>
      <c r="T341" s="60"/>
      <c r="U341" s="60"/>
      <c r="V341" s="60"/>
      <c r="W341" s="60"/>
      <c r="X341" s="60"/>
      <c r="Y341" s="60"/>
    </row>
    <row r="342" spans="1:25" ht="15.75" customHeight="1" x14ac:dyDescent="0.2">
      <c r="C342" s="259"/>
    </row>
    <row r="343" spans="1:25" ht="15.75" customHeight="1" x14ac:dyDescent="0.2">
      <c r="C343" s="259"/>
    </row>
    <row r="344" spans="1:25" ht="15.75" customHeight="1" x14ac:dyDescent="0.2">
      <c r="C344" s="259"/>
    </row>
    <row r="345" spans="1:25" ht="15.75" customHeight="1" x14ac:dyDescent="0.2">
      <c r="C345" s="259"/>
    </row>
    <row r="346" spans="1:25" ht="15.75" customHeight="1" x14ac:dyDescent="0.2">
      <c r="C346" s="259"/>
    </row>
    <row r="347" spans="1:25" ht="15.75" customHeight="1" x14ac:dyDescent="0.2">
      <c r="C347" s="259"/>
    </row>
    <row r="348" spans="1:25" ht="15.75" customHeight="1" x14ac:dyDescent="0.2">
      <c r="C348" s="259"/>
    </row>
    <row r="349" spans="1:25" ht="15.75" customHeight="1" x14ac:dyDescent="0.2">
      <c r="C349" s="259"/>
    </row>
    <row r="350" spans="1:25" ht="15.75" customHeight="1" x14ac:dyDescent="0.2">
      <c r="C350" s="259"/>
    </row>
    <row r="351" spans="1:25" ht="15.75" customHeight="1" x14ac:dyDescent="0.2">
      <c r="C351" s="259"/>
    </row>
    <row r="352" spans="1:25" ht="15.75" customHeight="1" x14ac:dyDescent="0.2">
      <c r="C352" s="259"/>
    </row>
    <row r="353" spans="3:3" ht="15.75" customHeight="1" x14ac:dyDescent="0.2">
      <c r="C353" s="259"/>
    </row>
    <row r="354" spans="3:3" ht="15.75" customHeight="1" x14ac:dyDescent="0.2">
      <c r="C354" s="259"/>
    </row>
    <row r="355" spans="3:3" ht="15.75" customHeight="1" x14ac:dyDescent="0.2">
      <c r="C355" s="259"/>
    </row>
    <row r="356" spans="3:3" ht="15.75" customHeight="1" x14ac:dyDescent="0.2">
      <c r="C356" s="259"/>
    </row>
    <row r="357" spans="3:3" ht="15.75" customHeight="1" x14ac:dyDescent="0.2">
      <c r="C357" s="259"/>
    </row>
    <row r="358" spans="3:3" ht="15.75" customHeight="1" x14ac:dyDescent="0.2">
      <c r="C358" s="259"/>
    </row>
    <row r="359" spans="3:3" ht="15.75" customHeight="1" x14ac:dyDescent="0.2">
      <c r="C359" s="259"/>
    </row>
    <row r="360" spans="3:3" ht="15.75" customHeight="1" x14ac:dyDescent="0.2">
      <c r="C360" s="259"/>
    </row>
    <row r="361" spans="3:3" ht="15.75" customHeight="1" x14ac:dyDescent="0.2">
      <c r="C361" s="259"/>
    </row>
    <row r="362" spans="3:3" ht="15.75" customHeight="1" x14ac:dyDescent="0.2">
      <c r="C362" s="259"/>
    </row>
    <row r="363" spans="3:3" ht="15.75" customHeight="1" x14ac:dyDescent="0.2">
      <c r="C363" s="259"/>
    </row>
    <row r="364" spans="3:3" ht="15.75" customHeight="1" x14ac:dyDescent="0.2">
      <c r="C364" s="259"/>
    </row>
    <row r="365" spans="3:3" ht="15.75" customHeight="1" x14ac:dyDescent="0.2">
      <c r="C365" s="259"/>
    </row>
    <row r="366" spans="3:3" ht="15.75" customHeight="1" x14ac:dyDescent="0.2">
      <c r="C366" s="259"/>
    </row>
    <row r="367" spans="3:3" ht="15.75" customHeight="1" x14ac:dyDescent="0.2">
      <c r="C367" s="259"/>
    </row>
    <row r="368" spans="3:3" ht="15.75" customHeight="1" x14ac:dyDescent="0.2">
      <c r="C368" s="259"/>
    </row>
    <row r="369" spans="3:3" ht="15.75" customHeight="1" x14ac:dyDescent="0.2">
      <c r="C369" s="259"/>
    </row>
    <row r="370" spans="3:3" ht="15.75" customHeight="1" x14ac:dyDescent="0.2">
      <c r="C370" s="259"/>
    </row>
    <row r="371" spans="3:3" ht="15.75" customHeight="1" x14ac:dyDescent="0.2">
      <c r="C371" s="259"/>
    </row>
    <row r="372" spans="3:3" ht="15.75" customHeight="1" x14ac:dyDescent="0.2">
      <c r="C372" s="259"/>
    </row>
    <row r="373" spans="3:3" ht="15.75" customHeight="1" x14ac:dyDescent="0.2">
      <c r="C373" s="259"/>
    </row>
    <row r="374" spans="3:3" ht="15.75" customHeight="1" x14ac:dyDescent="0.2">
      <c r="C374" s="259"/>
    </row>
    <row r="375" spans="3:3" ht="15.75" customHeight="1" x14ac:dyDescent="0.2">
      <c r="C375" s="259"/>
    </row>
    <row r="376" spans="3:3" ht="15.75" customHeight="1" x14ac:dyDescent="0.2">
      <c r="C376" s="259"/>
    </row>
    <row r="377" spans="3:3" ht="15.75" customHeight="1" x14ac:dyDescent="0.2">
      <c r="C377" s="259"/>
    </row>
    <row r="378" spans="3:3" ht="15.75" customHeight="1" x14ac:dyDescent="0.2">
      <c r="C378" s="259"/>
    </row>
    <row r="379" spans="3:3" ht="15.75" customHeight="1" x14ac:dyDescent="0.2">
      <c r="C379" s="259"/>
    </row>
    <row r="380" spans="3:3" ht="15.75" customHeight="1" x14ac:dyDescent="0.2">
      <c r="C380" s="259"/>
    </row>
    <row r="381" spans="3:3" ht="15.75" customHeight="1" x14ac:dyDescent="0.2">
      <c r="C381" s="259"/>
    </row>
    <row r="382" spans="3:3" ht="15.75" customHeight="1" x14ac:dyDescent="0.2">
      <c r="C382" s="259"/>
    </row>
    <row r="383" spans="3:3" ht="15.75" customHeight="1" x14ac:dyDescent="0.2">
      <c r="C383" s="259"/>
    </row>
    <row r="384" spans="3:3" ht="15.75" customHeight="1" x14ac:dyDescent="0.2">
      <c r="C384" s="259"/>
    </row>
    <row r="385" spans="3:3" ht="15.75" customHeight="1" x14ac:dyDescent="0.2">
      <c r="C385" s="259"/>
    </row>
    <row r="386" spans="3:3" ht="15.75" customHeight="1" x14ac:dyDescent="0.2">
      <c r="C386" s="259"/>
    </row>
    <row r="387" spans="3:3" ht="15.75" customHeight="1" x14ac:dyDescent="0.2">
      <c r="C387" s="259"/>
    </row>
    <row r="388" spans="3:3" ht="15.75" customHeight="1" x14ac:dyDescent="0.2">
      <c r="C388" s="259"/>
    </row>
    <row r="389" spans="3:3" ht="15.75" customHeight="1" x14ac:dyDescent="0.2">
      <c r="C389" s="259"/>
    </row>
    <row r="390" spans="3:3" ht="15.75" customHeight="1" x14ac:dyDescent="0.2">
      <c r="C390" s="259"/>
    </row>
    <row r="391" spans="3:3" ht="15.75" customHeight="1" x14ac:dyDescent="0.2">
      <c r="C391" s="259"/>
    </row>
    <row r="392" spans="3:3" ht="15.75" customHeight="1" x14ac:dyDescent="0.2">
      <c r="C392" s="259"/>
    </row>
    <row r="393" spans="3:3" ht="15.75" customHeight="1" x14ac:dyDescent="0.2">
      <c r="C393" s="259"/>
    </row>
    <row r="394" spans="3:3" ht="15.75" customHeight="1" x14ac:dyDescent="0.2">
      <c r="C394" s="259"/>
    </row>
    <row r="395" spans="3:3" ht="15.75" customHeight="1" x14ac:dyDescent="0.2">
      <c r="C395" s="259"/>
    </row>
    <row r="396" spans="3:3" ht="15.75" customHeight="1" x14ac:dyDescent="0.2">
      <c r="C396" s="259"/>
    </row>
    <row r="397" spans="3:3" ht="15.75" customHeight="1" x14ac:dyDescent="0.2">
      <c r="C397" s="259"/>
    </row>
    <row r="398" spans="3:3" ht="15.75" customHeight="1" x14ac:dyDescent="0.2">
      <c r="C398" s="259"/>
    </row>
    <row r="399" spans="3:3" ht="15.75" customHeight="1" x14ac:dyDescent="0.2">
      <c r="C399" s="259"/>
    </row>
    <row r="400" spans="3:3" ht="15.75" customHeight="1" x14ac:dyDescent="0.2">
      <c r="C400" s="259"/>
    </row>
    <row r="401" spans="3:3" ht="15.75" customHeight="1" x14ac:dyDescent="0.2">
      <c r="C401" s="259"/>
    </row>
    <row r="402" spans="3:3" ht="15.75" customHeight="1" x14ac:dyDescent="0.2">
      <c r="C402" s="259"/>
    </row>
    <row r="403" spans="3:3" ht="15.75" customHeight="1" x14ac:dyDescent="0.2">
      <c r="C403" s="259"/>
    </row>
    <row r="404" spans="3:3" ht="15.75" customHeight="1" x14ac:dyDescent="0.2">
      <c r="C404" s="259"/>
    </row>
    <row r="405" spans="3:3" ht="15.75" customHeight="1" x14ac:dyDescent="0.2">
      <c r="C405" s="259"/>
    </row>
    <row r="406" spans="3:3" ht="15.75" customHeight="1" x14ac:dyDescent="0.2">
      <c r="C406" s="259"/>
    </row>
    <row r="407" spans="3:3" ht="15.75" customHeight="1" x14ac:dyDescent="0.2">
      <c r="C407" s="259"/>
    </row>
    <row r="408" spans="3:3" ht="15.75" customHeight="1" x14ac:dyDescent="0.2">
      <c r="C408" s="259"/>
    </row>
    <row r="409" spans="3:3" ht="15.75" customHeight="1" x14ac:dyDescent="0.2">
      <c r="C409" s="259"/>
    </row>
    <row r="410" spans="3:3" ht="15.75" customHeight="1" x14ac:dyDescent="0.2">
      <c r="C410" s="259"/>
    </row>
    <row r="411" spans="3:3" ht="15.75" customHeight="1" x14ac:dyDescent="0.2">
      <c r="C411" s="259"/>
    </row>
    <row r="412" spans="3:3" ht="15.75" customHeight="1" x14ac:dyDescent="0.2">
      <c r="C412" s="259"/>
    </row>
    <row r="413" spans="3:3" ht="15.75" customHeight="1" x14ac:dyDescent="0.2">
      <c r="C413" s="259"/>
    </row>
    <row r="414" spans="3:3" ht="15.75" customHeight="1" x14ac:dyDescent="0.2">
      <c r="C414" s="259"/>
    </row>
    <row r="415" spans="3:3" ht="15.75" customHeight="1" x14ac:dyDescent="0.2">
      <c r="C415" s="259"/>
    </row>
    <row r="416" spans="3:3" ht="15.75" customHeight="1" x14ac:dyDescent="0.2">
      <c r="C416" s="259"/>
    </row>
    <row r="417" spans="3:3" ht="15.75" customHeight="1" x14ac:dyDescent="0.2">
      <c r="C417" s="259"/>
    </row>
    <row r="418" spans="3:3" ht="15.75" customHeight="1" x14ac:dyDescent="0.2">
      <c r="C418" s="259"/>
    </row>
    <row r="419" spans="3:3" ht="15.75" customHeight="1" x14ac:dyDescent="0.2">
      <c r="C419" s="259"/>
    </row>
    <row r="420" spans="3:3" ht="15.75" customHeight="1" x14ac:dyDescent="0.2">
      <c r="C420" s="259"/>
    </row>
    <row r="421" spans="3:3" ht="15.75" customHeight="1" x14ac:dyDescent="0.2">
      <c r="C421" s="259"/>
    </row>
    <row r="422" spans="3:3" ht="15.75" customHeight="1" x14ac:dyDescent="0.2">
      <c r="C422" s="259"/>
    </row>
    <row r="423" spans="3:3" ht="15.75" customHeight="1" x14ac:dyDescent="0.2">
      <c r="C423" s="259"/>
    </row>
    <row r="424" spans="3:3" ht="15.75" customHeight="1" x14ac:dyDescent="0.2">
      <c r="C424" s="259"/>
    </row>
    <row r="425" spans="3:3" ht="15.75" customHeight="1" x14ac:dyDescent="0.2">
      <c r="C425" s="259"/>
    </row>
    <row r="426" spans="3:3" ht="15.75" customHeight="1" x14ac:dyDescent="0.2">
      <c r="C426" s="259"/>
    </row>
    <row r="427" spans="3:3" ht="15.75" customHeight="1" x14ac:dyDescent="0.2">
      <c r="C427" s="259"/>
    </row>
    <row r="428" spans="3:3" ht="15.75" customHeight="1" x14ac:dyDescent="0.2">
      <c r="C428" s="259"/>
    </row>
    <row r="429" spans="3:3" ht="15.75" customHeight="1" x14ac:dyDescent="0.2">
      <c r="C429" s="259"/>
    </row>
    <row r="430" spans="3:3" ht="15.75" customHeight="1" x14ac:dyDescent="0.2">
      <c r="C430" s="259"/>
    </row>
    <row r="431" spans="3:3" ht="15.75" customHeight="1" x14ac:dyDescent="0.2">
      <c r="C431" s="259"/>
    </row>
    <row r="432" spans="3:3" ht="15.75" customHeight="1" x14ac:dyDescent="0.2">
      <c r="C432" s="259"/>
    </row>
    <row r="433" spans="3:3" ht="15.75" customHeight="1" x14ac:dyDescent="0.2">
      <c r="C433" s="259"/>
    </row>
    <row r="434" spans="3:3" ht="15.75" customHeight="1" x14ac:dyDescent="0.2">
      <c r="C434" s="259"/>
    </row>
    <row r="435" spans="3:3" ht="15.75" customHeight="1" x14ac:dyDescent="0.2">
      <c r="C435" s="259"/>
    </row>
    <row r="436" spans="3:3" ht="15.75" customHeight="1" x14ac:dyDescent="0.2">
      <c r="C436" s="259"/>
    </row>
    <row r="437" spans="3:3" ht="15.75" customHeight="1" x14ac:dyDescent="0.2">
      <c r="C437" s="259"/>
    </row>
    <row r="438" spans="3:3" ht="15.75" customHeight="1" x14ac:dyDescent="0.2">
      <c r="C438" s="259"/>
    </row>
    <row r="439" spans="3:3" ht="15.75" customHeight="1" x14ac:dyDescent="0.2">
      <c r="C439" s="259"/>
    </row>
    <row r="440" spans="3:3" ht="15.75" customHeight="1" x14ac:dyDescent="0.2">
      <c r="C440" s="259"/>
    </row>
    <row r="441" spans="3:3" ht="15.75" customHeight="1" x14ac:dyDescent="0.2">
      <c r="C441" s="259"/>
    </row>
    <row r="442" spans="3:3" ht="15.75" customHeight="1" x14ac:dyDescent="0.2">
      <c r="C442" s="259"/>
    </row>
    <row r="443" spans="3:3" ht="15.75" customHeight="1" x14ac:dyDescent="0.2">
      <c r="C443" s="259"/>
    </row>
    <row r="444" spans="3:3" ht="15.75" customHeight="1" x14ac:dyDescent="0.2">
      <c r="C444" s="259"/>
    </row>
    <row r="445" spans="3:3" ht="15.75" customHeight="1" x14ac:dyDescent="0.2">
      <c r="C445" s="259"/>
    </row>
    <row r="446" spans="3:3" ht="15.75" customHeight="1" x14ac:dyDescent="0.2">
      <c r="C446" s="259"/>
    </row>
    <row r="447" spans="3:3" ht="15.75" customHeight="1" x14ac:dyDescent="0.2">
      <c r="C447" s="259"/>
    </row>
    <row r="448" spans="3:3" ht="15.75" customHeight="1" x14ac:dyDescent="0.2">
      <c r="C448" s="259"/>
    </row>
    <row r="449" spans="3:3" ht="15.75" customHeight="1" x14ac:dyDescent="0.2">
      <c r="C449" s="259"/>
    </row>
    <row r="450" spans="3:3" ht="15.75" customHeight="1" x14ac:dyDescent="0.2">
      <c r="C450" s="259"/>
    </row>
    <row r="451" spans="3:3" ht="15.75" customHeight="1" x14ac:dyDescent="0.2">
      <c r="C451" s="259"/>
    </row>
    <row r="452" spans="3:3" ht="15.75" customHeight="1" x14ac:dyDescent="0.2">
      <c r="C452" s="259"/>
    </row>
    <row r="453" spans="3:3" ht="15.75" customHeight="1" x14ac:dyDescent="0.2">
      <c r="C453" s="259"/>
    </row>
    <row r="454" spans="3:3" ht="15.75" customHeight="1" x14ac:dyDescent="0.2">
      <c r="C454" s="259"/>
    </row>
    <row r="455" spans="3:3" ht="15.75" customHeight="1" x14ac:dyDescent="0.2">
      <c r="C455" s="259"/>
    </row>
    <row r="456" spans="3:3" ht="15.75" customHeight="1" x14ac:dyDescent="0.2">
      <c r="C456" s="259"/>
    </row>
    <row r="457" spans="3:3" ht="15.75" customHeight="1" x14ac:dyDescent="0.2">
      <c r="C457" s="259"/>
    </row>
    <row r="458" spans="3:3" ht="15.75" customHeight="1" x14ac:dyDescent="0.2">
      <c r="C458" s="259"/>
    </row>
    <row r="459" spans="3:3" ht="15.75" customHeight="1" x14ac:dyDescent="0.2">
      <c r="C459" s="259"/>
    </row>
    <row r="460" spans="3:3" ht="15.75" customHeight="1" x14ac:dyDescent="0.2">
      <c r="C460" s="259"/>
    </row>
    <row r="461" spans="3:3" ht="15.75" customHeight="1" x14ac:dyDescent="0.2">
      <c r="C461" s="259"/>
    </row>
    <row r="462" spans="3:3" ht="15.75" customHeight="1" x14ac:dyDescent="0.2">
      <c r="C462" s="259"/>
    </row>
    <row r="463" spans="3:3" ht="15.75" customHeight="1" x14ac:dyDescent="0.2">
      <c r="C463" s="259"/>
    </row>
    <row r="464" spans="3:3" ht="15.75" customHeight="1" x14ac:dyDescent="0.2">
      <c r="C464" s="259"/>
    </row>
    <row r="465" spans="3:3" ht="15.75" customHeight="1" x14ac:dyDescent="0.2">
      <c r="C465" s="259"/>
    </row>
    <row r="466" spans="3:3" ht="15.75" customHeight="1" x14ac:dyDescent="0.2">
      <c r="C466" s="259"/>
    </row>
    <row r="467" spans="3:3" ht="15.75" customHeight="1" x14ac:dyDescent="0.2">
      <c r="C467" s="259"/>
    </row>
    <row r="468" spans="3:3" ht="15.75" customHeight="1" x14ac:dyDescent="0.2">
      <c r="C468" s="259"/>
    </row>
    <row r="469" spans="3:3" ht="15.75" customHeight="1" x14ac:dyDescent="0.2">
      <c r="C469" s="259"/>
    </row>
    <row r="470" spans="3:3" ht="15.75" customHeight="1" x14ac:dyDescent="0.2">
      <c r="C470" s="259"/>
    </row>
    <row r="471" spans="3:3" ht="15.75" customHeight="1" x14ac:dyDescent="0.2">
      <c r="C471" s="259"/>
    </row>
    <row r="472" spans="3:3" ht="15.75" customHeight="1" x14ac:dyDescent="0.2">
      <c r="C472" s="259"/>
    </row>
    <row r="473" spans="3:3" ht="15.75" customHeight="1" x14ac:dyDescent="0.2">
      <c r="C473" s="259"/>
    </row>
    <row r="474" spans="3:3" ht="15.75" customHeight="1" x14ac:dyDescent="0.2">
      <c r="C474" s="259"/>
    </row>
    <row r="475" spans="3:3" ht="15.75" customHeight="1" x14ac:dyDescent="0.2">
      <c r="C475" s="259"/>
    </row>
    <row r="476" spans="3:3" ht="15.75" customHeight="1" x14ac:dyDescent="0.2">
      <c r="C476" s="259"/>
    </row>
    <row r="477" spans="3:3" ht="15.75" customHeight="1" x14ac:dyDescent="0.2">
      <c r="C477" s="259"/>
    </row>
    <row r="478" spans="3:3" ht="15.75" customHeight="1" x14ac:dyDescent="0.2">
      <c r="C478" s="259"/>
    </row>
    <row r="479" spans="3:3" ht="15.75" customHeight="1" x14ac:dyDescent="0.2">
      <c r="C479" s="259"/>
    </row>
    <row r="480" spans="3:3" ht="15.75" customHeight="1" x14ac:dyDescent="0.2">
      <c r="C480" s="259"/>
    </row>
    <row r="481" spans="3:3" ht="15.75" customHeight="1" x14ac:dyDescent="0.2">
      <c r="C481" s="259"/>
    </row>
    <row r="482" spans="3:3" ht="15.75" customHeight="1" x14ac:dyDescent="0.2">
      <c r="C482" s="259"/>
    </row>
    <row r="483" spans="3:3" ht="15.75" customHeight="1" x14ac:dyDescent="0.2">
      <c r="C483" s="259"/>
    </row>
    <row r="484" spans="3:3" ht="15.75" customHeight="1" x14ac:dyDescent="0.2">
      <c r="C484" s="259"/>
    </row>
    <row r="485" spans="3:3" ht="15.75" customHeight="1" x14ac:dyDescent="0.2">
      <c r="C485" s="259"/>
    </row>
    <row r="486" spans="3:3" ht="15.75" customHeight="1" x14ac:dyDescent="0.2">
      <c r="C486" s="259"/>
    </row>
    <row r="487" spans="3:3" ht="15.75" customHeight="1" x14ac:dyDescent="0.2">
      <c r="C487" s="259"/>
    </row>
    <row r="488" spans="3:3" ht="15.75" customHeight="1" x14ac:dyDescent="0.2">
      <c r="C488" s="259"/>
    </row>
    <row r="489" spans="3:3" ht="15.75" customHeight="1" x14ac:dyDescent="0.2">
      <c r="C489" s="259"/>
    </row>
    <row r="490" spans="3:3" ht="15.75" customHeight="1" x14ac:dyDescent="0.2">
      <c r="C490" s="259"/>
    </row>
    <row r="491" spans="3:3" ht="15.75" customHeight="1" x14ac:dyDescent="0.2">
      <c r="C491" s="259"/>
    </row>
    <row r="492" spans="3:3" ht="15.75" customHeight="1" x14ac:dyDescent="0.2">
      <c r="C492" s="259"/>
    </row>
    <row r="493" spans="3:3" ht="15.75" customHeight="1" x14ac:dyDescent="0.2">
      <c r="C493" s="259"/>
    </row>
    <row r="494" spans="3:3" ht="15.75" customHeight="1" x14ac:dyDescent="0.2">
      <c r="C494" s="259"/>
    </row>
    <row r="495" spans="3:3" ht="15.75" customHeight="1" x14ac:dyDescent="0.2">
      <c r="C495" s="259"/>
    </row>
    <row r="496" spans="3:3" ht="15.75" customHeight="1" x14ac:dyDescent="0.2">
      <c r="C496" s="259"/>
    </row>
    <row r="497" spans="3:3" ht="15.75" customHeight="1" x14ac:dyDescent="0.2">
      <c r="C497" s="259"/>
    </row>
    <row r="498" spans="3:3" ht="15.75" customHeight="1" x14ac:dyDescent="0.2">
      <c r="C498" s="259"/>
    </row>
    <row r="499" spans="3:3" ht="15.75" customHeight="1" x14ac:dyDescent="0.2">
      <c r="C499" s="259"/>
    </row>
    <row r="500" spans="3:3" ht="15.75" customHeight="1" x14ac:dyDescent="0.2">
      <c r="C500" s="259"/>
    </row>
    <row r="501" spans="3:3" ht="15.75" customHeight="1" x14ac:dyDescent="0.2">
      <c r="C501" s="259"/>
    </row>
    <row r="502" spans="3:3" ht="15.75" customHeight="1" x14ac:dyDescent="0.2">
      <c r="C502" s="259"/>
    </row>
    <row r="503" spans="3:3" ht="15.75" customHeight="1" x14ac:dyDescent="0.2">
      <c r="C503" s="259"/>
    </row>
    <row r="504" spans="3:3" ht="15.75" customHeight="1" x14ac:dyDescent="0.2">
      <c r="C504" s="259"/>
    </row>
    <row r="505" spans="3:3" ht="15.75" customHeight="1" x14ac:dyDescent="0.2">
      <c r="C505" s="259"/>
    </row>
    <row r="506" spans="3:3" ht="15.75" customHeight="1" x14ac:dyDescent="0.2">
      <c r="C506" s="259"/>
    </row>
    <row r="507" spans="3:3" ht="15.75" customHeight="1" x14ac:dyDescent="0.2">
      <c r="C507" s="259"/>
    </row>
    <row r="508" spans="3:3" ht="15.75" customHeight="1" x14ac:dyDescent="0.2">
      <c r="C508" s="259"/>
    </row>
    <row r="509" spans="3:3" ht="15.75" customHeight="1" x14ac:dyDescent="0.2">
      <c r="C509" s="259"/>
    </row>
    <row r="510" spans="3:3" ht="15.75" customHeight="1" x14ac:dyDescent="0.2">
      <c r="C510" s="259"/>
    </row>
    <row r="511" spans="3:3" ht="15.75" customHeight="1" x14ac:dyDescent="0.2">
      <c r="C511" s="259"/>
    </row>
    <row r="512" spans="3:3" ht="15.75" customHeight="1" x14ac:dyDescent="0.2">
      <c r="C512" s="259"/>
    </row>
    <row r="513" spans="3:3" ht="15.75" customHeight="1" x14ac:dyDescent="0.2">
      <c r="C513" s="259"/>
    </row>
    <row r="514" spans="3:3" ht="15.75" customHeight="1" x14ac:dyDescent="0.2">
      <c r="C514" s="259"/>
    </row>
    <row r="515" spans="3:3" ht="15.75" customHeight="1" x14ac:dyDescent="0.2">
      <c r="C515" s="259"/>
    </row>
    <row r="516" spans="3:3" ht="15.75" customHeight="1" x14ac:dyDescent="0.2">
      <c r="C516" s="259"/>
    </row>
    <row r="517" spans="3:3" ht="15.75" customHeight="1" x14ac:dyDescent="0.2">
      <c r="C517" s="259"/>
    </row>
    <row r="518" spans="3:3" ht="15.75" customHeight="1" x14ac:dyDescent="0.2">
      <c r="C518" s="259"/>
    </row>
    <row r="519" spans="3:3" ht="15.75" customHeight="1" x14ac:dyDescent="0.2">
      <c r="C519" s="259"/>
    </row>
    <row r="520" spans="3:3" ht="15.75" customHeight="1" x14ac:dyDescent="0.2">
      <c r="C520" s="259"/>
    </row>
    <row r="521" spans="3:3" ht="15.75" customHeight="1" x14ac:dyDescent="0.2">
      <c r="C521" s="259"/>
    </row>
    <row r="522" spans="3:3" ht="15.75" customHeight="1" x14ac:dyDescent="0.2">
      <c r="C522" s="259"/>
    </row>
    <row r="523" spans="3:3" ht="15.75" customHeight="1" x14ac:dyDescent="0.2">
      <c r="C523" s="259"/>
    </row>
    <row r="524" spans="3:3" ht="15.75" customHeight="1" x14ac:dyDescent="0.2">
      <c r="C524" s="259"/>
    </row>
    <row r="525" spans="3:3" ht="15.75" customHeight="1" x14ac:dyDescent="0.2">
      <c r="C525" s="259"/>
    </row>
    <row r="526" spans="3:3" ht="15.75" customHeight="1" x14ac:dyDescent="0.2">
      <c r="C526" s="259"/>
    </row>
    <row r="527" spans="3:3" ht="15.75" customHeight="1" x14ac:dyDescent="0.2">
      <c r="C527" s="259"/>
    </row>
    <row r="528" spans="3:3" ht="15.75" customHeight="1" x14ac:dyDescent="0.2">
      <c r="C528" s="259"/>
    </row>
    <row r="529" spans="3:3" ht="15.75" customHeight="1" x14ac:dyDescent="0.2">
      <c r="C529" s="259"/>
    </row>
    <row r="530" spans="3:3" ht="15.75" customHeight="1" x14ac:dyDescent="0.2">
      <c r="C530" s="259"/>
    </row>
    <row r="531" spans="3:3" ht="15.75" customHeight="1" x14ac:dyDescent="0.2">
      <c r="C531" s="259"/>
    </row>
    <row r="532" spans="3:3" ht="15.75" customHeight="1" x14ac:dyDescent="0.2">
      <c r="C532" s="259"/>
    </row>
    <row r="533" spans="3:3" ht="15.75" customHeight="1" x14ac:dyDescent="0.2">
      <c r="C533" s="259"/>
    </row>
    <row r="534" spans="3:3" ht="15.75" customHeight="1" x14ac:dyDescent="0.2">
      <c r="C534" s="259"/>
    </row>
    <row r="535" spans="3:3" ht="15.75" customHeight="1" x14ac:dyDescent="0.2">
      <c r="C535" s="259"/>
    </row>
    <row r="536" spans="3:3" ht="15.75" customHeight="1" x14ac:dyDescent="0.2">
      <c r="C536" s="259"/>
    </row>
    <row r="537" spans="3:3" ht="15.75" customHeight="1" x14ac:dyDescent="0.2">
      <c r="C537" s="259"/>
    </row>
    <row r="538" spans="3:3" ht="15.75" customHeight="1" x14ac:dyDescent="0.2">
      <c r="C538" s="259"/>
    </row>
    <row r="539" spans="3:3" ht="15.75" customHeight="1" x14ac:dyDescent="0.2">
      <c r="C539" s="259"/>
    </row>
    <row r="540" spans="3:3" ht="15.75" customHeight="1" x14ac:dyDescent="0.2">
      <c r="C540" s="259"/>
    </row>
    <row r="541" spans="3:3" ht="15.75" customHeight="1" x14ac:dyDescent="0.2">
      <c r="C541" s="259"/>
    </row>
    <row r="542" spans="3:3" ht="15.75" customHeight="1" x14ac:dyDescent="0.2">
      <c r="C542" s="259"/>
    </row>
    <row r="543" spans="3:3" ht="15.75" customHeight="1" x14ac:dyDescent="0.2">
      <c r="C543" s="259"/>
    </row>
    <row r="544" spans="3:3" ht="15.75" customHeight="1" x14ac:dyDescent="0.2">
      <c r="C544" s="259"/>
    </row>
    <row r="545" spans="3:3" ht="15.75" customHeight="1" x14ac:dyDescent="0.2">
      <c r="C545" s="259"/>
    </row>
    <row r="546" spans="3:3" ht="15.75" customHeight="1" x14ac:dyDescent="0.2">
      <c r="C546" s="259"/>
    </row>
    <row r="547" spans="3:3" ht="15.75" customHeight="1" x14ac:dyDescent="0.2">
      <c r="C547" s="259"/>
    </row>
    <row r="548" spans="3:3" ht="15.75" customHeight="1" x14ac:dyDescent="0.2">
      <c r="C548" s="259"/>
    </row>
    <row r="549" spans="3:3" ht="15.75" customHeight="1" x14ac:dyDescent="0.2">
      <c r="C549" s="259"/>
    </row>
    <row r="550" spans="3:3" ht="15.75" customHeight="1" x14ac:dyDescent="0.2">
      <c r="C550" s="259"/>
    </row>
    <row r="551" spans="3:3" ht="15.75" customHeight="1" x14ac:dyDescent="0.2">
      <c r="C551" s="259"/>
    </row>
    <row r="552" spans="3:3" ht="15.75" customHeight="1" x14ac:dyDescent="0.2">
      <c r="C552" s="259"/>
    </row>
    <row r="553" spans="3:3" ht="15.75" customHeight="1" x14ac:dyDescent="0.2">
      <c r="C553" s="259"/>
    </row>
    <row r="554" spans="3:3" ht="15.75" customHeight="1" x14ac:dyDescent="0.2">
      <c r="C554" s="259"/>
    </row>
    <row r="555" spans="3:3" ht="15.75" customHeight="1" x14ac:dyDescent="0.2">
      <c r="C555" s="259"/>
    </row>
    <row r="556" spans="3:3" ht="15.75" customHeight="1" x14ac:dyDescent="0.2">
      <c r="C556" s="259"/>
    </row>
    <row r="557" spans="3:3" ht="15.75" customHeight="1" x14ac:dyDescent="0.2">
      <c r="C557" s="259"/>
    </row>
    <row r="558" spans="3:3" ht="15.75" customHeight="1" x14ac:dyDescent="0.2">
      <c r="C558" s="259"/>
    </row>
    <row r="559" spans="3:3" ht="15.75" customHeight="1" x14ac:dyDescent="0.2">
      <c r="C559" s="259"/>
    </row>
    <row r="560" spans="3:3" ht="15.75" customHeight="1" x14ac:dyDescent="0.2">
      <c r="C560" s="259"/>
    </row>
    <row r="561" spans="3:3" ht="15.75" customHeight="1" x14ac:dyDescent="0.2">
      <c r="C561" s="259"/>
    </row>
    <row r="562" spans="3:3" ht="15.75" customHeight="1" x14ac:dyDescent="0.2">
      <c r="C562" s="259"/>
    </row>
    <row r="563" spans="3:3" ht="15.75" customHeight="1" x14ac:dyDescent="0.2">
      <c r="C563" s="259"/>
    </row>
    <row r="564" spans="3:3" ht="15.75" customHeight="1" x14ac:dyDescent="0.2">
      <c r="C564" s="259"/>
    </row>
    <row r="565" spans="3:3" ht="15.75" customHeight="1" x14ac:dyDescent="0.2">
      <c r="C565" s="259"/>
    </row>
    <row r="566" spans="3:3" ht="15.75" customHeight="1" x14ac:dyDescent="0.2">
      <c r="C566" s="259"/>
    </row>
    <row r="567" spans="3:3" ht="15.75" customHeight="1" x14ac:dyDescent="0.2">
      <c r="C567" s="259"/>
    </row>
    <row r="568" spans="3:3" ht="15.75" customHeight="1" x14ac:dyDescent="0.2">
      <c r="C568" s="259"/>
    </row>
    <row r="569" spans="3:3" ht="15.75" customHeight="1" x14ac:dyDescent="0.2">
      <c r="C569" s="259"/>
    </row>
    <row r="570" spans="3:3" ht="15.75" customHeight="1" x14ac:dyDescent="0.2">
      <c r="C570" s="259"/>
    </row>
    <row r="571" spans="3:3" ht="15.75" customHeight="1" x14ac:dyDescent="0.2">
      <c r="C571" s="259"/>
    </row>
    <row r="572" spans="3:3" ht="15.75" customHeight="1" x14ac:dyDescent="0.2">
      <c r="C572" s="259"/>
    </row>
    <row r="573" spans="3:3" ht="15.75" customHeight="1" x14ac:dyDescent="0.2">
      <c r="C573" s="259"/>
    </row>
    <row r="574" spans="3:3" ht="15.75" customHeight="1" x14ac:dyDescent="0.2">
      <c r="C574" s="259"/>
    </row>
    <row r="575" spans="3:3" ht="15.75" customHeight="1" x14ac:dyDescent="0.2">
      <c r="C575" s="259"/>
    </row>
    <row r="576" spans="3:3" ht="15.75" customHeight="1" x14ac:dyDescent="0.2">
      <c r="C576" s="259"/>
    </row>
    <row r="577" spans="3:3" ht="15.75" customHeight="1" x14ac:dyDescent="0.2">
      <c r="C577" s="259"/>
    </row>
    <row r="578" spans="3:3" ht="15.75" customHeight="1" x14ac:dyDescent="0.2">
      <c r="C578" s="259"/>
    </row>
    <row r="579" spans="3:3" ht="15.75" customHeight="1" x14ac:dyDescent="0.2">
      <c r="C579" s="259"/>
    </row>
    <row r="580" spans="3:3" ht="15.75" customHeight="1" x14ac:dyDescent="0.2">
      <c r="C580" s="259"/>
    </row>
    <row r="581" spans="3:3" ht="15.75" customHeight="1" x14ac:dyDescent="0.2">
      <c r="C581" s="259"/>
    </row>
    <row r="582" spans="3:3" ht="15.75" customHeight="1" x14ac:dyDescent="0.2">
      <c r="C582" s="259"/>
    </row>
    <row r="583" spans="3:3" ht="15.75" customHeight="1" x14ac:dyDescent="0.2">
      <c r="C583" s="259"/>
    </row>
    <row r="584" spans="3:3" ht="15.75" customHeight="1" x14ac:dyDescent="0.2">
      <c r="C584" s="259"/>
    </row>
    <row r="585" spans="3:3" ht="15.75" customHeight="1" x14ac:dyDescent="0.2">
      <c r="C585" s="259"/>
    </row>
    <row r="586" spans="3:3" ht="15.75" customHeight="1" x14ac:dyDescent="0.2">
      <c r="C586" s="259"/>
    </row>
    <row r="587" spans="3:3" ht="15.75" customHeight="1" x14ac:dyDescent="0.2">
      <c r="C587" s="259"/>
    </row>
    <row r="588" spans="3:3" ht="15.75" customHeight="1" x14ac:dyDescent="0.2">
      <c r="C588" s="259"/>
    </row>
    <row r="589" spans="3:3" ht="15.75" customHeight="1" x14ac:dyDescent="0.2">
      <c r="C589" s="259"/>
    </row>
    <row r="590" spans="3:3" ht="15.75" customHeight="1" x14ac:dyDescent="0.2">
      <c r="C590" s="259"/>
    </row>
    <row r="591" spans="3:3" ht="15.75" customHeight="1" x14ac:dyDescent="0.2">
      <c r="C591" s="259"/>
    </row>
    <row r="592" spans="3:3" ht="15.75" customHeight="1" x14ac:dyDescent="0.2">
      <c r="C592" s="259"/>
    </row>
    <row r="593" spans="3:3" ht="15.75" customHeight="1" x14ac:dyDescent="0.2">
      <c r="C593" s="259"/>
    </row>
    <row r="594" spans="3:3" ht="15.75" customHeight="1" x14ac:dyDescent="0.2">
      <c r="C594" s="259"/>
    </row>
    <row r="595" spans="3:3" ht="15.75" customHeight="1" x14ac:dyDescent="0.2">
      <c r="C595" s="259"/>
    </row>
    <row r="596" spans="3:3" ht="15.75" customHeight="1" x14ac:dyDescent="0.2">
      <c r="C596" s="259"/>
    </row>
    <row r="597" spans="3:3" ht="15.75" customHeight="1" x14ac:dyDescent="0.2">
      <c r="C597" s="259"/>
    </row>
    <row r="598" spans="3:3" ht="15.75" customHeight="1" x14ac:dyDescent="0.2">
      <c r="C598" s="259"/>
    </row>
    <row r="599" spans="3:3" ht="15.75" customHeight="1" x14ac:dyDescent="0.2">
      <c r="C599" s="259"/>
    </row>
    <row r="600" spans="3:3" ht="15.75" customHeight="1" x14ac:dyDescent="0.2">
      <c r="C600" s="259"/>
    </row>
    <row r="601" spans="3:3" ht="15.75" customHeight="1" x14ac:dyDescent="0.2">
      <c r="C601" s="259"/>
    </row>
    <row r="602" spans="3:3" ht="15.75" customHeight="1" x14ac:dyDescent="0.2">
      <c r="C602" s="259"/>
    </row>
    <row r="603" spans="3:3" ht="15.75" customHeight="1" x14ac:dyDescent="0.2">
      <c r="C603" s="259"/>
    </row>
    <row r="604" spans="3:3" ht="15.75" customHeight="1" x14ac:dyDescent="0.2">
      <c r="C604" s="259"/>
    </row>
    <row r="605" spans="3:3" ht="15.75" customHeight="1" x14ac:dyDescent="0.2">
      <c r="C605" s="259"/>
    </row>
    <row r="606" spans="3:3" ht="15.75" customHeight="1" x14ac:dyDescent="0.2">
      <c r="C606" s="259"/>
    </row>
    <row r="607" spans="3:3" ht="15.75" customHeight="1" x14ac:dyDescent="0.2">
      <c r="C607" s="259"/>
    </row>
    <row r="608" spans="3:3" ht="15.75" customHeight="1" x14ac:dyDescent="0.2">
      <c r="C608" s="259"/>
    </row>
    <row r="609" spans="3:3" ht="15.75" customHeight="1" x14ac:dyDescent="0.2">
      <c r="C609" s="259"/>
    </row>
    <row r="610" spans="3:3" ht="15.75" customHeight="1" x14ac:dyDescent="0.2">
      <c r="C610" s="259"/>
    </row>
    <row r="611" spans="3:3" ht="15.75" customHeight="1" x14ac:dyDescent="0.2">
      <c r="C611" s="259"/>
    </row>
    <row r="612" spans="3:3" ht="15.75" customHeight="1" x14ac:dyDescent="0.2">
      <c r="C612" s="259"/>
    </row>
    <row r="613" spans="3:3" ht="15.75" customHeight="1" x14ac:dyDescent="0.2">
      <c r="C613" s="259"/>
    </row>
    <row r="614" spans="3:3" ht="15.75" customHeight="1" x14ac:dyDescent="0.2">
      <c r="C614" s="259"/>
    </row>
    <row r="615" spans="3:3" ht="15.75" customHeight="1" x14ac:dyDescent="0.2">
      <c r="C615" s="259"/>
    </row>
    <row r="616" spans="3:3" ht="15.75" customHeight="1" x14ac:dyDescent="0.2">
      <c r="C616" s="259"/>
    </row>
    <row r="617" spans="3:3" ht="15.75" customHeight="1" x14ac:dyDescent="0.2">
      <c r="C617" s="259"/>
    </row>
    <row r="618" spans="3:3" ht="15.75" customHeight="1" x14ac:dyDescent="0.2">
      <c r="C618" s="259"/>
    </row>
    <row r="619" spans="3:3" ht="15.75" customHeight="1" x14ac:dyDescent="0.2">
      <c r="C619" s="259"/>
    </row>
    <row r="620" spans="3:3" ht="15.75" customHeight="1" x14ac:dyDescent="0.2">
      <c r="C620" s="259"/>
    </row>
    <row r="621" spans="3:3" ht="15.75" customHeight="1" x14ac:dyDescent="0.2">
      <c r="C621" s="259"/>
    </row>
    <row r="622" spans="3:3" ht="15.75" customHeight="1" x14ac:dyDescent="0.2">
      <c r="C622" s="259"/>
    </row>
    <row r="623" spans="3:3" ht="15.75" customHeight="1" x14ac:dyDescent="0.2">
      <c r="C623" s="259"/>
    </row>
    <row r="624" spans="3:3" ht="15.75" customHeight="1" x14ac:dyDescent="0.2">
      <c r="C624" s="259"/>
    </row>
    <row r="625" spans="3:3" ht="15.75" customHeight="1" x14ac:dyDescent="0.2">
      <c r="C625" s="259"/>
    </row>
    <row r="626" spans="3:3" ht="15.75" customHeight="1" x14ac:dyDescent="0.2">
      <c r="C626" s="259"/>
    </row>
    <row r="627" spans="3:3" ht="15.75" customHeight="1" x14ac:dyDescent="0.2">
      <c r="C627" s="259"/>
    </row>
    <row r="628" spans="3:3" ht="15.75" customHeight="1" x14ac:dyDescent="0.2">
      <c r="C628" s="259"/>
    </row>
    <row r="629" spans="3:3" ht="15.75" customHeight="1" x14ac:dyDescent="0.2">
      <c r="C629" s="259"/>
    </row>
    <row r="630" spans="3:3" ht="15.75" customHeight="1" x14ac:dyDescent="0.2">
      <c r="C630" s="259"/>
    </row>
    <row r="631" spans="3:3" ht="15.75" customHeight="1" x14ac:dyDescent="0.2">
      <c r="C631" s="259"/>
    </row>
    <row r="632" spans="3:3" ht="15.75" customHeight="1" x14ac:dyDescent="0.2">
      <c r="C632" s="259"/>
    </row>
    <row r="633" spans="3:3" ht="15.75" customHeight="1" x14ac:dyDescent="0.2">
      <c r="C633" s="259"/>
    </row>
    <row r="634" spans="3:3" ht="15.75" customHeight="1" x14ac:dyDescent="0.2">
      <c r="C634" s="259"/>
    </row>
    <row r="635" spans="3:3" ht="15.75" customHeight="1" x14ac:dyDescent="0.2">
      <c r="C635" s="259"/>
    </row>
    <row r="636" spans="3:3" ht="15.75" customHeight="1" x14ac:dyDescent="0.2">
      <c r="C636" s="259"/>
    </row>
    <row r="637" spans="3:3" ht="15.75" customHeight="1" x14ac:dyDescent="0.2">
      <c r="C637" s="259"/>
    </row>
    <row r="638" spans="3:3" ht="15.75" customHeight="1" x14ac:dyDescent="0.2">
      <c r="C638" s="259"/>
    </row>
    <row r="639" spans="3:3" ht="15.75" customHeight="1" x14ac:dyDescent="0.2">
      <c r="C639" s="259"/>
    </row>
    <row r="640" spans="3:3" ht="15.75" customHeight="1" x14ac:dyDescent="0.2">
      <c r="C640" s="259"/>
    </row>
    <row r="641" spans="3:3" ht="15.75" customHeight="1" x14ac:dyDescent="0.2">
      <c r="C641" s="259"/>
    </row>
    <row r="642" spans="3:3" ht="15.75" customHeight="1" x14ac:dyDescent="0.2">
      <c r="C642" s="259"/>
    </row>
    <row r="643" spans="3:3" ht="15.75" customHeight="1" x14ac:dyDescent="0.2">
      <c r="C643" s="259"/>
    </row>
    <row r="644" spans="3:3" ht="15.75" customHeight="1" x14ac:dyDescent="0.2">
      <c r="C644" s="259"/>
    </row>
    <row r="645" spans="3:3" ht="15.75" customHeight="1" x14ac:dyDescent="0.2">
      <c r="C645" s="259"/>
    </row>
    <row r="646" spans="3:3" ht="15.75" customHeight="1" x14ac:dyDescent="0.2">
      <c r="C646" s="259"/>
    </row>
    <row r="647" spans="3:3" ht="15.75" customHeight="1" x14ac:dyDescent="0.2">
      <c r="C647" s="259"/>
    </row>
    <row r="648" spans="3:3" ht="15.75" customHeight="1" x14ac:dyDescent="0.2">
      <c r="C648" s="259"/>
    </row>
    <row r="649" spans="3:3" ht="15.75" customHeight="1" x14ac:dyDescent="0.2">
      <c r="C649" s="259"/>
    </row>
    <row r="650" spans="3:3" ht="15.75" customHeight="1" x14ac:dyDescent="0.2">
      <c r="C650" s="259"/>
    </row>
    <row r="651" spans="3:3" ht="15.75" customHeight="1" x14ac:dyDescent="0.2">
      <c r="C651" s="259"/>
    </row>
    <row r="652" spans="3:3" ht="15.75" customHeight="1" x14ac:dyDescent="0.2">
      <c r="C652" s="259"/>
    </row>
    <row r="653" spans="3:3" ht="15.75" customHeight="1" x14ac:dyDescent="0.2">
      <c r="C653" s="259"/>
    </row>
    <row r="654" spans="3:3" ht="15.75" customHeight="1" x14ac:dyDescent="0.2">
      <c r="C654" s="259"/>
    </row>
    <row r="655" spans="3:3" ht="15.75" customHeight="1" x14ac:dyDescent="0.2">
      <c r="C655" s="259"/>
    </row>
    <row r="656" spans="3:3" ht="15.75" customHeight="1" x14ac:dyDescent="0.2">
      <c r="C656" s="259"/>
    </row>
    <row r="657" spans="3:3" ht="15.75" customHeight="1" x14ac:dyDescent="0.2">
      <c r="C657" s="259"/>
    </row>
    <row r="658" spans="3:3" ht="15.75" customHeight="1" x14ac:dyDescent="0.2">
      <c r="C658" s="259"/>
    </row>
    <row r="659" spans="3:3" ht="15.75" customHeight="1" x14ac:dyDescent="0.2">
      <c r="C659" s="259"/>
    </row>
    <row r="660" spans="3:3" ht="15.75" customHeight="1" x14ac:dyDescent="0.2">
      <c r="C660" s="259"/>
    </row>
    <row r="661" spans="3:3" ht="15.75" customHeight="1" x14ac:dyDescent="0.2">
      <c r="C661" s="259"/>
    </row>
    <row r="662" spans="3:3" ht="15.75" customHeight="1" x14ac:dyDescent="0.2">
      <c r="C662" s="259"/>
    </row>
    <row r="663" spans="3:3" ht="15.75" customHeight="1" x14ac:dyDescent="0.2">
      <c r="C663" s="259"/>
    </row>
    <row r="664" spans="3:3" ht="15.75" customHeight="1" x14ac:dyDescent="0.2">
      <c r="C664" s="259"/>
    </row>
    <row r="665" spans="3:3" ht="15.75" customHeight="1" x14ac:dyDescent="0.2">
      <c r="C665" s="259"/>
    </row>
    <row r="666" spans="3:3" ht="15.75" customHeight="1" x14ac:dyDescent="0.2">
      <c r="C666" s="259"/>
    </row>
    <row r="667" spans="3:3" ht="15.75" customHeight="1" x14ac:dyDescent="0.2">
      <c r="C667" s="259"/>
    </row>
    <row r="668" spans="3:3" ht="15.75" customHeight="1" x14ac:dyDescent="0.2">
      <c r="C668" s="259"/>
    </row>
    <row r="669" spans="3:3" ht="15.75" customHeight="1" x14ac:dyDescent="0.2">
      <c r="C669" s="259"/>
    </row>
    <row r="670" spans="3:3" ht="15.75" customHeight="1" x14ac:dyDescent="0.2">
      <c r="C670" s="259"/>
    </row>
    <row r="671" spans="3:3" ht="15.75" customHeight="1" x14ac:dyDescent="0.2">
      <c r="C671" s="259"/>
    </row>
    <row r="672" spans="3:3" ht="15.75" customHeight="1" x14ac:dyDescent="0.2">
      <c r="C672" s="259"/>
    </row>
    <row r="673" spans="3:3" ht="15.75" customHeight="1" x14ac:dyDescent="0.2">
      <c r="C673" s="259"/>
    </row>
    <row r="674" spans="3:3" ht="15.75" customHeight="1" x14ac:dyDescent="0.2">
      <c r="C674" s="259"/>
    </row>
    <row r="675" spans="3:3" ht="15.75" customHeight="1" x14ac:dyDescent="0.2">
      <c r="C675" s="259"/>
    </row>
    <row r="676" spans="3:3" ht="15.75" customHeight="1" x14ac:dyDescent="0.2">
      <c r="C676" s="259"/>
    </row>
    <row r="677" spans="3:3" ht="15.75" customHeight="1" x14ac:dyDescent="0.2">
      <c r="C677" s="259"/>
    </row>
    <row r="678" spans="3:3" ht="15.75" customHeight="1" x14ac:dyDescent="0.2">
      <c r="C678" s="259"/>
    </row>
    <row r="679" spans="3:3" ht="15.75" customHeight="1" x14ac:dyDescent="0.2">
      <c r="C679" s="259"/>
    </row>
    <row r="680" spans="3:3" ht="15.75" customHeight="1" x14ac:dyDescent="0.2">
      <c r="C680" s="259"/>
    </row>
    <row r="681" spans="3:3" ht="15.75" customHeight="1" x14ac:dyDescent="0.2">
      <c r="C681" s="259"/>
    </row>
    <row r="682" spans="3:3" ht="15.75" customHeight="1" x14ac:dyDescent="0.2">
      <c r="C682" s="259"/>
    </row>
    <row r="683" spans="3:3" ht="15.75" customHeight="1" x14ac:dyDescent="0.2">
      <c r="C683" s="259"/>
    </row>
    <row r="684" spans="3:3" ht="15.75" customHeight="1" x14ac:dyDescent="0.2">
      <c r="C684" s="259"/>
    </row>
    <row r="685" spans="3:3" ht="15.75" customHeight="1" x14ac:dyDescent="0.2">
      <c r="C685" s="259"/>
    </row>
    <row r="686" spans="3:3" ht="15.75" customHeight="1" x14ac:dyDescent="0.2">
      <c r="C686" s="259"/>
    </row>
    <row r="687" spans="3:3" ht="15.75" customHeight="1" x14ac:dyDescent="0.2">
      <c r="C687" s="259"/>
    </row>
    <row r="688" spans="3:3" ht="15.75" customHeight="1" x14ac:dyDescent="0.2">
      <c r="C688" s="259"/>
    </row>
    <row r="689" spans="3:3" ht="15.75" customHeight="1" x14ac:dyDescent="0.2">
      <c r="C689" s="259"/>
    </row>
    <row r="690" spans="3:3" ht="15.75" customHeight="1" x14ac:dyDescent="0.2">
      <c r="C690" s="259"/>
    </row>
    <row r="691" spans="3:3" ht="15.75" customHeight="1" x14ac:dyDescent="0.2">
      <c r="C691" s="259"/>
    </row>
    <row r="692" spans="3:3" ht="15.75" customHeight="1" x14ac:dyDescent="0.2">
      <c r="C692" s="259"/>
    </row>
    <row r="693" spans="3:3" ht="15.75" customHeight="1" x14ac:dyDescent="0.2">
      <c r="C693" s="259"/>
    </row>
    <row r="694" spans="3:3" ht="15.75" customHeight="1" x14ac:dyDescent="0.2">
      <c r="C694" s="259"/>
    </row>
    <row r="695" spans="3:3" ht="15.75" customHeight="1" x14ac:dyDescent="0.2">
      <c r="C695" s="259"/>
    </row>
    <row r="696" spans="3:3" ht="15.75" customHeight="1" x14ac:dyDescent="0.2">
      <c r="C696" s="259"/>
    </row>
    <row r="697" spans="3:3" ht="15.75" customHeight="1" x14ac:dyDescent="0.2">
      <c r="C697" s="259"/>
    </row>
    <row r="698" spans="3:3" ht="15.75" customHeight="1" x14ac:dyDescent="0.2">
      <c r="C698" s="259"/>
    </row>
    <row r="699" spans="3:3" ht="15.75" customHeight="1" x14ac:dyDescent="0.2">
      <c r="C699" s="259"/>
    </row>
    <row r="700" spans="3:3" ht="15.75" customHeight="1" x14ac:dyDescent="0.2">
      <c r="C700" s="259"/>
    </row>
    <row r="701" spans="3:3" ht="15.75" customHeight="1" x14ac:dyDescent="0.2">
      <c r="C701" s="259"/>
    </row>
    <row r="702" spans="3:3" ht="15.75" customHeight="1" x14ac:dyDescent="0.2">
      <c r="C702" s="259"/>
    </row>
    <row r="703" spans="3:3" ht="15.75" customHeight="1" x14ac:dyDescent="0.2">
      <c r="C703" s="259"/>
    </row>
    <row r="704" spans="3:3" ht="15.75" customHeight="1" x14ac:dyDescent="0.2">
      <c r="C704" s="259"/>
    </row>
    <row r="705" spans="3:3" ht="15.75" customHeight="1" x14ac:dyDescent="0.2">
      <c r="C705" s="259"/>
    </row>
    <row r="706" spans="3:3" ht="15.75" customHeight="1" x14ac:dyDescent="0.2">
      <c r="C706" s="259"/>
    </row>
    <row r="707" spans="3:3" ht="15.75" customHeight="1" x14ac:dyDescent="0.2">
      <c r="C707" s="259"/>
    </row>
    <row r="708" spans="3:3" ht="15.75" customHeight="1" x14ac:dyDescent="0.2">
      <c r="C708" s="259"/>
    </row>
    <row r="709" spans="3:3" ht="15.75" customHeight="1" x14ac:dyDescent="0.2">
      <c r="C709" s="259"/>
    </row>
    <row r="710" spans="3:3" ht="15.75" customHeight="1" x14ac:dyDescent="0.2">
      <c r="C710" s="259"/>
    </row>
    <row r="711" spans="3:3" ht="15.75" customHeight="1" x14ac:dyDescent="0.2">
      <c r="C711" s="259"/>
    </row>
    <row r="712" spans="3:3" ht="15.75" customHeight="1" x14ac:dyDescent="0.2">
      <c r="C712" s="259"/>
    </row>
    <row r="713" spans="3:3" ht="15.75" customHeight="1" x14ac:dyDescent="0.2">
      <c r="C713" s="259"/>
    </row>
    <row r="714" spans="3:3" ht="15.75" customHeight="1" x14ac:dyDescent="0.2">
      <c r="C714" s="259"/>
    </row>
    <row r="715" spans="3:3" ht="15.75" customHeight="1" x14ac:dyDescent="0.2">
      <c r="C715" s="259"/>
    </row>
    <row r="716" spans="3:3" ht="15.75" customHeight="1" x14ac:dyDescent="0.2">
      <c r="C716" s="259"/>
    </row>
    <row r="717" spans="3:3" ht="15.75" customHeight="1" x14ac:dyDescent="0.2">
      <c r="C717" s="259"/>
    </row>
    <row r="718" spans="3:3" ht="15.75" customHeight="1" x14ac:dyDescent="0.2">
      <c r="C718" s="259"/>
    </row>
    <row r="719" spans="3:3" ht="15.75" customHeight="1" x14ac:dyDescent="0.2">
      <c r="C719" s="259"/>
    </row>
    <row r="720" spans="3:3" ht="15.75" customHeight="1" x14ac:dyDescent="0.2">
      <c r="C720" s="259"/>
    </row>
    <row r="721" spans="3:3" ht="15.75" customHeight="1" x14ac:dyDescent="0.2">
      <c r="C721" s="259"/>
    </row>
    <row r="722" spans="3:3" ht="15.75" customHeight="1" x14ac:dyDescent="0.2">
      <c r="C722" s="259"/>
    </row>
    <row r="723" spans="3:3" ht="15.75" customHeight="1" x14ac:dyDescent="0.2">
      <c r="C723" s="259"/>
    </row>
    <row r="724" spans="3:3" ht="15.75" customHeight="1" x14ac:dyDescent="0.2">
      <c r="C724" s="259"/>
    </row>
    <row r="725" spans="3:3" ht="15.75" customHeight="1" x14ac:dyDescent="0.2">
      <c r="C725" s="259"/>
    </row>
    <row r="726" spans="3:3" ht="15.75" customHeight="1" x14ac:dyDescent="0.2">
      <c r="C726" s="259"/>
    </row>
    <row r="727" spans="3:3" ht="15.75" customHeight="1" x14ac:dyDescent="0.2">
      <c r="C727" s="259"/>
    </row>
    <row r="728" spans="3:3" ht="15.75" customHeight="1" x14ac:dyDescent="0.2">
      <c r="C728" s="259"/>
    </row>
    <row r="729" spans="3:3" ht="15.75" customHeight="1" x14ac:dyDescent="0.2">
      <c r="C729" s="259"/>
    </row>
    <row r="730" spans="3:3" ht="15.75" customHeight="1" x14ac:dyDescent="0.2">
      <c r="C730" s="259"/>
    </row>
    <row r="731" spans="3:3" ht="15.75" customHeight="1" x14ac:dyDescent="0.2">
      <c r="C731" s="259"/>
    </row>
    <row r="732" spans="3:3" ht="15.75" customHeight="1" x14ac:dyDescent="0.2">
      <c r="C732" s="259"/>
    </row>
    <row r="733" spans="3:3" ht="15.75" customHeight="1" x14ac:dyDescent="0.2">
      <c r="C733" s="259"/>
    </row>
    <row r="734" spans="3:3" ht="15.75" customHeight="1" x14ac:dyDescent="0.2">
      <c r="C734" s="259"/>
    </row>
    <row r="735" spans="3:3" ht="15.75" customHeight="1" x14ac:dyDescent="0.2">
      <c r="C735" s="259"/>
    </row>
    <row r="736" spans="3:3" ht="15.75" customHeight="1" x14ac:dyDescent="0.2">
      <c r="C736" s="259"/>
    </row>
    <row r="737" spans="3:3" ht="15.75" customHeight="1" x14ac:dyDescent="0.2">
      <c r="C737" s="259"/>
    </row>
    <row r="738" spans="3:3" ht="15.75" customHeight="1" x14ac:dyDescent="0.2">
      <c r="C738" s="259"/>
    </row>
    <row r="739" spans="3:3" ht="15.75" customHeight="1" x14ac:dyDescent="0.2">
      <c r="C739" s="259"/>
    </row>
    <row r="740" spans="3:3" ht="15.75" customHeight="1" x14ac:dyDescent="0.2">
      <c r="C740" s="259"/>
    </row>
    <row r="741" spans="3:3" ht="15.75" customHeight="1" x14ac:dyDescent="0.2">
      <c r="C741" s="259"/>
    </row>
    <row r="742" spans="3:3" ht="15.75" customHeight="1" x14ac:dyDescent="0.2">
      <c r="C742" s="259"/>
    </row>
    <row r="743" spans="3:3" ht="15.75" customHeight="1" x14ac:dyDescent="0.2">
      <c r="C743" s="259"/>
    </row>
    <row r="744" spans="3:3" ht="15.75" customHeight="1" x14ac:dyDescent="0.2">
      <c r="C744" s="259"/>
    </row>
    <row r="745" spans="3:3" ht="15.75" customHeight="1" x14ac:dyDescent="0.2">
      <c r="C745" s="259"/>
    </row>
    <row r="746" spans="3:3" ht="15.75" customHeight="1" x14ac:dyDescent="0.2">
      <c r="C746" s="259"/>
    </row>
    <row r="747" spans="3:3" ht="15.75" customHeight="1" x14ac:dyDescent="0.2">
      <c r="C747" s="259"/>
    </row>
    <row r="748" spans="3:3" ht="15.75" customHeight="1" x14ac:dyDescent="0.2">
      <c r="C748" s="259"/>
    </row>
    <row r="749" spans="3:3" ht="15.75" customHeight="1" x14ac:dyDescent="0.2">
      <c r="C749" s="259"/>
    </row>
    <row r="750" spans="3:3" ht="15.75" customHeight="1" x14ac:dyDescent="0.2">
      <c r="C750" s="259"/>
    </row>
    <row r="751" spans="3:3" ht="15.75" customHeight="1" x14ac:dyDescent="0.2">
      <c r="C751" s="259"/>
    </row>
    <row r="752" spans="3:3" ht="15.75" customHeight="1" x14ac:dyDescent="0.2">
      <c r="C752" s="259"/>
    </row>
    <row r="753" spans="3:3" ht="15.75" customHeight="1" x14ac:dyDescent="0.2">
      <c r="C753" s="259"/>
    </row>
    <row r="754" spans="3:3" ht="15.75" customHeight="1" x14ac:dyDescent="0.2">
      <c r="C754" s="259"/>
    </row>
    <row r="755" spans="3:3" ht="15.75" customHeight="1" x14ac:dyDescent="0.2">
      <c r="C755" s="259"/>
    </row>
    <row r="756" spans="3:3" ht="15.75" customHeight="1" x14ac:dyDescent="0.2">
      <c r="C756" s="259"/>
    </row>
    <row r="757" spans="3:3" ht="15.75" customHeight="1" x14ac:dyDescent="0.2">
      <c r="C757" s="259"/>
    </row>
    <row r="758" spans="3:3" ht="15.75" customHeight="1" x14ac:dyDescent="0.2">
      <c r="C758" s="259"/>
    </row>
    <row r="759" spans="3:3" ht="15.75" customHeight="1" x14ac:dyDescent="0.2">
      <c r="C759" s="259"/>
    </row>
    <row r="760" spans="3:3" ht="15.75" customHeight="1" x14ac:dyDescent="0.2">
      <c r="C760" s="259"/>
    </row>
    <row r="761" spans="3:3" ht="15.75" customHeight="1" x14ac:dyDescent="0.2">
      <c r="C761" s="259"/>
    </row>
    <row r="762" spans="3:3" ht="15.75" customHeight="1" x14ac:dyDescent="0.2">
      <c r="C762" s="259"/>
    </row>
    <row r="763" spans="3:3" ht="15.75" customHeight="1" x14ac:dyDescent="0.2">
      <c r="C763" s="259"/>
    </row>
    <row r="764" spans="3:3" ht="15.75" customHeight="1" x14ac:dyDescent="0.2">
      <c r="C764" s="259"/>
    </row>
    <row r="765" spans="3:3" ht="15.75" customHeight="1" x14ac:dyDescent="0.2">
      <c r="C765" s="259"/>
    </row>
    <row r="766" spans="3:3" ht="15.75" customHeight="1" x14ac:dyDescent="0.2">
      <c r="C766" s="259"/>
    </row>
    <row r="767" spans="3:3" ht="15.75" customHeight="1" x14ac:dyDescent="0.2">
      <c r="C767" s="259"/>
    </row>
    <row r="768" spans="3:3" ht="15.75" customHeight="1" x14ac:dyDescent="0.2">
      <c r="C768" s="259"/>
    </row>
    <row r="769" spans="3:3" ht="15.75" customHeight="1" x14ac:dyDescent="0.2">
      <c r="C769" s="259"/>
    </row>
    <row r="770" spans="3:3" ht="15.75" customHeight="1" x14ac:dyDescent="0.2">
      <c r="C770" s="259"/>
    </row>
    <row r="771" spans="3:3" ht="15.75" customHeight="1" x14ac:dyDescent="0.2">
      <c r="C771" s="259"/>
    </row>
    <row r="772" spans="3:3" ht="15.75" customHeight="1" x14ac:dyDescent="0.2">
      <c r="C772" s="259"/>
    </row>
    <row r="773" spans="3:3" ht="15.75" customHeight="1" x14ac:dyDescent="0.2">
      <c r="C773" s="259"/>
    </row>
    <row r="774" spans="3:3" ht="15.75" customHeight="1" x14ac:dyDescent="0.2">
      <c r="C774" s="259"/>
    </row>
    <row r="775" spans="3:3" ht="15.75" customHeight="1" x14ac:dyDescent="0.2">
      <c r="C775" s="259"/>
    </row>
    <row r="776" spans="3:3" ht="15.75" customHeight="1" x14ac:dyDescent="0.2">
      <c r="C776" s="259"/>
    </row>
    <row r="777" spans="3:3" ht="15.75" customHeight="1" x14ac:dyDescent="0.2">
      <c r="C777" s="259"/>
    </row>
    <row r="778" spans="3:3" ht="15.75" customHeight="1" x14ac:dyDescent="0.2">
      <c r="C778" s="259"/>
    </row>
    <row r="779" spans="3:3" ht="15.75" customHeight="1" x14ac:dyDescent="0.2">
      <c r="C779" s="259"/>
    </row>
    <row r="780" spans="3:3" ht="15.75" customHeight="1" x14ac:dyDescent="0.2">
      <c r="C780" s="259"/>
    </row>
    <row r="781" spans="3:3" ht="15.75" customHeight="1" x14ac:dyDescent="0.2">
      <c r="C781" s="259"/>
    </row>
    <row r="782" spans="3:3" ht="15.75" customHeight="1" x14ac:dyDescent="0.2">
      <c r="C782" s="259"/>
    </row>
    <row r="783" spans="3:3" ht="15.75" customHeight="1" x14ac:dyDescent="0.2">
      <c r="C783" s="259"/>
    </row>
    <row r="784" spans="3:3" ht="15.75" customHeight="1" x14ac:dyDescent="0.2">
      <c r="C784" s="259"/>
    </row>
    <row r="785" spans="3:3" ht="15.75" customHeight="1" x14ac:dyDescent="0.2">
      <c r="C785" s="259"/>
    </row>
    <row r="786" spans="3:3" ht="15.75" customHeight="1" x14ac:dyDescent="0.2">
      <c r="C786" s="259"/>
    </row>
    <row r="787" spans="3:3" ht="15.75" customHeight="1" x14ac:dyDescent="0.2">
      <c r="C787" s="259"/>
    </row>
    <row r="788" spans="3:3" ht="15.75" customHeight="1" x14ac:dyDescent="0.2">
      <c r="C788" s="259"/>
    </row>
    <row r="789" spans="3:3" ht="15.75" customHeight="1" x14ac:dyDescent="0.2">
      <c r="C789" s="259"/>
    </row>
    <row r="790" spans="3:3" ht="15.75" customHeight="1" x14ac:dyDescent="0.2">
      <c r="C790" s="259"/>
    </row>
    <row r="791" spans="3:3" ht="15.75" customHeight="1" x14ac:dyDescent="0.2">
      <c r="C791" s="259"/>
    </row>
    <row r="792" spans="3:3" ht="15.75" customHeight="1" x14ac:dyDescent="0.2">
      <c r="C792" s="259"/>
    </row>
    <row r="793" spans="3:3" ht="15.75" customHeight="1" x14ac:dyDescent="0.2">
      <c r="C793" s="259"/>
    </row>
    <row r="794" spans="3:3" ht="15.75" customHeight="1" x14ac:dyDescent="0.2">
      <c r="C794" s="259"/>
    </row>
    <row r="795" spans="3:3" ht="15.75" customHeight="1" x14ac:dyDescent="0.2">
      <c r="C795" s="259"/>
    </row>
    <row r="796" spans="3:3" ht="15.75" customHeight="1" x14ac:dyDescent="0.2">
      <c r="C796" s="259"/>
    </row>
    <row r="797" spans="3:3" ht="15.75" customHeight="1" x14ac:dyDescent="0.2">
      <c r="C797" s="259"/>
    </row>
    <row r="798" spans="3:3" ht="15.75" customHeight="1" x14ac:dyDescent="0.2">
      <c r="C798" s="259"/>
    </row>
    <row r="799" spans="3:3" ht="15.75" customHeight="1" x14ac:dyDescent="0.2">
      <c r="C799" s="259"/>
    </row>
    <row r="800" spans="3:3" ht="15.75" customHeight="1" x14ac:dyDescent="0.2">
      <c r="C800" s="259"/>
    </row>
    <row r="801" spans="3:3" ht="15.75" customHeight="1" x14ac:dyDescent="0.2">
      <c r="C801" s="259"/>
    </row>
    <row r="802" spans="3:3" ht="15.75" customHeight="1" x14ac:dyDescent="0.2">
      <c r="C802" s="259"/>
    </row>
    <row r="803" spans="3:3" ht="15.75" customHeight="1" x14ac:dyDescent="0.2">
      <c r="C803" s="259"/>
    </row>
    <row r="804" spans="3:3" ht="15.75" customHeight="1" x14ac:dyDescent="0.2">
      <c r="C804" s="259"/>
    </row>
    <row r="805" spans="3:3" ht="15.75" customHeight="1" x14ac:dyDescent="0.2">
      <c r="C805" s="259"/>
    </row>
    <row r="806" spans="3:3" ht="15.75" customHeight="1" x14ac:dyDescent="0.2">
      <c r="C806" s="259"/>
    </row>
    <row r="807" spans="3:3" ht="15.75" customHeight="1" x14ac:dyDescent="0.2">
      <c r="C807" s="259"/>
    </row>
    <row r="808" spans="3:3" ht="15.75" customHeight="1" x14ac:dyDescent="0.2">
      <c r="C808" s="259"/>
    </row>
    <row r="809" spans="3:3" ht="15.75" customHeight="1" x14ac:dyDescent="0.2">
      <c r="C809" s="259"/>
    </row>
    <row r="810" spans="3:3" ht="15.75" customHeight="1" x14ac:dyDescent="0.2">
      <c r="C810" s="259"/>
    </row>
    <row r="811" spans="3:3" ht="15.75" customHeight="1" x14ac:dyDescent="0.2">
      <c r="C811" s="259"/>
    </row>
    <row r="812" spans="3:3" ht="15.75" customHeight="1" x14ac:dyDescent="0.2">
      <c r="C812" s="259"/>
    </row>
    <row r="813" spans="3:3" ht="15.75" customHeight="1" x14ac:dyDescent="0.2">
      <c r="C813" s="259"/>
    </row>
    <row r="814" spans="3:3" ht="15.75" customHeight="1" x14ac:dyDescent="0.2">
      <c r="C814" s="259"/>
    </row>
    <row r="815" spans="3:3" ht="15.75" customHeight="1" x14ac:dyDescent="0.2">
      <c r="C815" s="259"/>
    </row>
    <row r="816" spans="3:3" ht="15.75" customHeight="1" x14ac:dyDescent="0.2">
      <c r="C816" s="259"/>
    </row>
    <row r="817" spans="3:3" ht="15.75" customHeight="1" x14ac:dyDescent="0.2">
      <c r="C817" s="259"/>
    </row>
    <row r="818" spans="3:3" ht="15.75" customHeight="1" x14ac:dyDescent="0.2">
      <c r="C818" s="259"/>
    </row>
    <row r="819" spans="3:3" ht="15.75" customHeight="1" x14ac:dyDescent="0.2">
      <c r="C819" s="259"/>
    </row>
    <row r="820" spans="3:3" ht="15.75" customHeight="1" x14ac:dyDescent="0.2">
      <c r="C820" s="259"/>
    </row>
    <row r="821" spans="3:3" ht="15.75" customHeight="1" x14ac:dyDescent="0.2">
      <c r="C821" s="259"/>
    </row>
    <row r="822" spans="3:3" ht="15.75" customHeight="1" x14ac:dyDescent="0.2">
      <c r="C822" s="259"/>
    </row>
    <row r="823" spans="3:3" ht="15.75" customHeight="1" x14ac:dyDescent="0.2">
      <c r="C823" s="259"/>
    </row>
    <row r="824" spans="3:3" ht="15.75" customHeight="1" x14ac:dyDescent="0.2">
      <c r="C824" s="259"/>
    </row>
    <row r="825" spans="3:3" ht="15.75" customHeight="1" x14ac:dyDescent="0.2">
      <c r="C825" s="259"/>
    </row>
    <row r="826" spans="3:3" ht="15.75" customHeight="1" x14ac:dyDescent="0.2">
      <c r="C826" s="259"/>
    </row>
    <row r="827" spans="3:3" ht="15.75" customHeight="1" x14ac:dyDescent="0.2">
      <c r="C827" s="259"/>
    </row>
    <row r="828" spans="3:3" ht="15.75" customHeight="1" x14ac:dyDescent="0.2">
      <c r="C828" s="259"/>
    </row>
    <row r="829" spans="3:3" ht="15.75" customHeight="1" x14ac:dyDescent="0.2">
      <c r="C829" s="259"/>
    </row>
    <row r="830" spans="3:3" ht="15.75" customHeight="1" x14ac:dyDescent="0.2">
      <c r="C830" s="259"/>
    </row>
    <row r="831" spans="3:3" ht="15.75" customHeight="1" x14ac:dyDescent="0.2">
      <c r="C831" s="259"/>
    </row>
    <row r="832" spans="3:3" ht="15.75" customHeight="1" x14ac:dyDescent="0.2">
      <c r="C832" s="259"/>
    </row>
    <row r="833" spans="3:3" ht="15.75" customHeight="1" x14ac:dyDescent="0.2">
      <c r="C833" s="259"/>
    </row>
    <row r="834" spans="3:3" ht="15.75" customHeight="1" x14ac:dyDescent="0.2">
      <c r="C834" s="259"/>
    </row>
    <row r="835" spans="3:3" ht="15.75" customHeight="1" x14ac:dyDescent="0.2">
      <c r="C835" s="259"/>
    </row>
    <row r="836" spans="3:3" ht="15.75" customHeight="1" x14ac:dyDescent="0.2">
      <c r="C836" s="259"/>
    </row>
    <row r="837" spans="3:3" ht="15.75" customHeight="1" x14ac:dyDescent="0.2">
      <c r="C837" s="259"/>
    </row>
    <row r="838" spans="3:3" ht="15.75" customHeight="1" x14ac:dyDescent="0.2">
      <c r="C838" s="259"/>
    </row>
    <row r="839" spans="3:3" ht="15.75" customHeight="1" x14ac:dyDescent="0.2">
      <c r="C839" s="259"/>
    </row>
    <row r="840" spans="3:3" ht="15.75" customHeight="1" x14ac:dyDescent="0.2">
      <c r="C840" s="259"/>
    </row>
    <row r="841" spans="3:3" ht="15.75" customHeight="1" x14ac:dyDescent="0.2">
      <c r="C841" s="259"/>
    </row>
    <row r="842" spans="3:3" ht="15.75" customHeight="1" x14ac:dyDescent="0.2">
      <c r="C842" s="259"/>
    </row>
    <row r="843" spans="3:3" ht="15.75" customHeight="1" x14ac:dyDescent="0.2">
      <c r="C843" s="259"/>
    </row>
    <row r="844" spans="3:3" ht="15.75" customHeight="1" x14ac:dyDescent="0.2">
      <c r="C844" s="259"/>
    </row>
    <row r="845" spans="3:3" ht="15.75" customHeight="1" x14ac:dyDescent="0.2">
      <c r="C845" s="259"/>
    </row>
    <row r="846" spans="3:3" ht="15.75" customHeight="1" x14ac:dyDescent="0.2">
      <c r="C846" s="259"/>
    </row>
    <row r="847" spans="3:3" ht="15.75" customHeight="1" x14ac:dyDescent="0.2">
      <c r="C847" s="259"/>
    </row>
    <row r="848" spans="3:3" ht="15.75" customHeight="1" x14ac:dyDescent="0.2">
      <c r="C848" s="259"/>
    </row>
    <row r="849" spans="3:3" ht="15.75" customHeight="1" x14ac:dyDescent="0.2">
      <c r="C849" s="259"/>
    </row>
    <row r="850" spans="3:3" ht="15.75" customHeight="1" x14ac:dyDescent="0.2">
      <c r="C850" s="259"/>
    </row>
    <row r="851" spans="3:3" ht="15.75" customHeight="1" x14ac:dyDescent="0.2">
      <c r="C851" s="259"/>
    </row>
    <row r="852" spans="3:3" ht="15.75" customHeight="1" x14ac:dyDescent="0.2">
      <c r="C852" s="259"/>
    </row>
    <row r="853" spans="3:3" ht="15.75" customHeight="1" x14ac:dyDescent="0.2">
      <c r="C853" s="259"/>
    </row>
    <row r="854" spans="3:3" ht="15.75" customHeight="1" x14ac:dyDescent="0.2">
      <c r="C854" s="259"/>
    </row>
    <row r="855" spans="3:3" ht="15.75" customHeight="1" x14ac:dyDescent="0.2">
      <c r="C855" s="259"/>
    </row>
    <row r="856" spans="3:3" ht="15.75" customHeight="1" x14ac:dyDescent="0.2">
      <c r="C856" s="259"/>
    </row>
    <row r="857" spans="3:3" ht="15.75" customHeight="1" x14ac:dyDescent="0.2">
      <c r="C857" s="259"/>
    </row>
    <row r="858" spans="3:3" ht="15.75" customHeight="1" x14ac:dyDescent="0.2">
      <c r="C858" s="259"/>
    </row>
    <row r="859" spans="3:3" ht="15.75" customHeight="1" x14ac:dyDescent="0.2">
      <c r="C859" s="259"/>
    </row>
    <row r="860" spans="3:3" ht="15.75" customHeight="1" x14ac:dyDescent="0.2">
      <c r="C860" s="259"/>
    </row>
    <row r="861" spans="3:3" ht="15.75" customHeight="1" x14ac:dyDescent="0.2">
      <c r="C861" s="259"/>
    </row>
    <row r="862" spans="3:3" ht="15.75" customHeight="1" x14ac:dyDescent="0.2">
      <c r="C862" s="259"/>
    </row>
    <row r="863" spans="3:3" ht="15.75" customHeight="1" x14ac:dyDescent="0.2">
      <c r="C863" s="259"/>
    </row>
    <row r="864" spans="3:3" ht="15.75" customHeight="1" x14ac:dyDescent="0.2">
      <c r="C864" s="259"/>
    </row>
    <row r="865" spans="3:3" ht="15.75" customHeight="1" x14ac:dyDescent="0.2">
      <c r="C865" s="259"/>
    </row>
    <row r="866" spans="3:3" ht="15.75" customHeight="1" x14ac:dyDescent="0.2">
      <c r="C866" s="259"/>
    </row>
    <row r="867" spans="3:3" ht="15.75" customHeight="1" x14ac:dyDescent="0.2">
      <c r="C867" s="259"/>
    </row>
    <row r="868" spans="3:3" ht="15.75" customHeight="1" x14ac:dyDescent="0.2">
      <c r="C868" s="259"/>
    </row>
    <row r="869" spans="3:3" ht="15.75" customHeight="1" x14ac:dyDescent="0.2">
      <c r="C869" s="259"/>
    </row>
    <row r="870" spans="3:3" ht="15.75" customHeight="1" x14ac:dyDescent="0.2">
      <c r="C870" s="259"/>
    </row>
    <row r="871" spans="3:3" ht="15.75" customHeight="1" x14ac:dyDescent="0.2">
      <c r="C871" s="259"/>
    </row>
    <row r="872" spans="3:3" ht="15.75" customHeight="1" x14ac:dyDescent="0.2">
      <c r="C872" s="259"/>
    </row>
    <row r="873" spans="3:3" ht="15.75" customHeight="1" x14ac:dyDescent="0.2">
      <c r="C873" s="259"/>
    </row>
    <row r="874" spans="3:3" ht="15.75" customHeight="1" x14ac:dyDescent="0.2">
      <c r="C874" s="259"/>
    </row>
    <row r="875" spans="3:3" ht="15.75" customHeight="1" x14ac:dyDescent="0.2">
      <c r="C875" s="259"/>
    </row>
    <row r="876" spans="3:3" ht="15.75" customHeight="1" x14ac:dyDescent="0.2">
      <c r="C876" s="259"/>
    </row>
    <row r="877" spans="3:3" ht="15.75" customHeight="1" x14ac:dyDescent="0.2">
      <c r="C877" s="259"/>
    </row>
    <row r="878" spans="3:3" ht="15.75" customHeight="1" x14ac:dyDescent="0.2">
      <c r="C878" s="259"/>
    </row>
    <row r="879" spans="3:3" ht="15.75" customHeight="1" x14ac:dyDescent="0.2">
      <c r="C879" s="259"/>
    </row>
    <row r="880" spans="3:3" ht="15.75" customHeight="1" x14ac:dyDescent="0.2">
      <c r="C880" s="259"/>
    </row>
    <row r="881" spans="3:3" ht="15.75" customHeight="1" x14ac:dyDescent="0.2">
      <c r="C881" s="259"/>
    </row>
    <row r="882" spans="3:3" ht="15.75" customHeight="1" x14ac:dyDescent="0.2">
      <c r="C882" s="259"/>
    </row>
    <row r="883" spans="3:3" ht="15.75" customHeight="1" x14ac:dyDescent="0.2">
      <c r="C883" s="259"/>
    </row>
    <row r="884" spans="3:3" ht="15.75" customHeight="1" x14ac:dyDescent="0.2">
      <c r="C884" s="259"/>
    </row>
    <row r="885" spans="3:3" ht="15.75" customHeight="1" x14ac:dyDescent="0.2">
      <c r="C885" s="259"/>
    </row>
    <row r="886" spans="3:3" ht="15.75" customHeight="1" x14ac:dyDescent="0.2">
      <c r="C886" s="259"/>
    </row>
    <row r="887" spans="3:3" ht="15.75" customHeight="1" x14ac:dyDescent="0.2">
      <c r="C887" s="259"/>
    </row>
    <row r="888" spans="3:3" ht="15.75" customHeight="1" x14ac:dyDescent="0.2">
      <c r="C888" s="259"/>
    </row>
    <row r="889" spans="3:3" ht="15.75" customHeight="1" x14ac:dyDescent="0.2">
      <c r="C889" s="259"/>
    </row>
    <row r="890" spans="3:3" ht="15.75" customHeight="1" x14ac:dyDescent="0.2">
      <c r="C890" s="259"/>
    </row>
    <row r="891" spans="3:3" ht="15.75" customHeight="1" x14ac:dyDescent="0.2">
      <c r="C891" s="259"/>
    </row>
    <row r="892" spans="3:3" ht="15.75" customHeight="1" x14ac:dyDescent="0.2">
      <c r="C892" s="259"/>
    </row>
    <row r="893" spans="3:3" ht="15.75" customHeight="1" x14ac:dyDescent="0.2">
      <c r="C893" s="259"/>
    </row>
    <row r="894" spans="3:3" ht="15.75" customHeight="1" x14ac:dyDescent="0.2">
      <c r="C894" s="259"/>
    </row>
    <row r="895" spans="3:3" ht="15.75" customHeight="1" x14ac:dyDescent="0.2">
      <c r="C895" s="259"/>
    </row>
    <row r="896" spans="3:3" ht="15.75" customHeight="1" x14ac:dyDescent="0.2">
      <c r="C896" s="259"/>
    </row>
    <row r="897" spans="3:3" ht="15.75" customHeight="1" x14ac:dyDescent="0.2">
      <c r="C897" s="259"/>
    </row>
    <row r="898" spans="3:3" ht="15.75" customHeight="1" x14ac:dyDescent="0.2">
      <c r="C898" s="259"/>
    </row>
    <row r="899" spans="3:3" ht="15.75" customHeight="1" x14ac:dyDescent="0.2">
      <c r="C899" s="259"/>
    </row>
    <row r="900" spans="3:3" ht="15.75" customHeight="1" x14ac:dyDescent="0.2">
      <c r="C900" s="259"/>
    </row>
    <row r="901" spans="3:3" ht="15.75" customHeight="1" x14ac:dyDescent="0.2">
      <c r="C901" s="259"/>
    </row>
    <row r="902" spans="3:3" ht="15.75" customHeight="1" x14ac:dyDescent="0.2">
      <c r="C902" s="259"/>
    </row>
    <row r="903" spans="3:3" ht="15.75" customHeight="1" x14ac:dyDescent="0.2">
      <c r="C903" s="259"/>
    </row>
    <row r="904" spans="3:3" ht="15.75" customHeight="1" x14ac:dyDescent="0.2">
      <c r="C904" s="259"/>
    </row>
    <row r="905" spans="3:3" ht="15.75" customHeight="1" x14ac:dyDescent="0.2">
      <c r="C905" s="259"/>
    </row>
    <row r="906" spans="3:3" ht="15.75" customHeight="1" x14ac:dyDescent="0.2">
      <c r="C906" s="259"/>
    </row>
    <row r="907" spans="3:3" ht="15.75" customHeight="1" x14ac:dyDescent="0.2">
      <c r="C907" s="259"/>
    </row>
    <row r="908" spans="3:3" ht="15.75" customHeight="1" x14ac:dyDescent="0.2">
      <c r="C908" s="259"/>
    </row>
    <row r="909" spans="3:3" ht="15.75" customHeight="1" x14ac:dyDescent="0.2">
      <c r="C909" s="259"/>
    </row>
    <row r="910" spans="3:3" ht="15.75" customHeight="1" x14ac:dyDescent="0.2">
      <c r="C910" s="259"/>
    </row>
    <row r="911" spans="3:3" ht="15.75" customHeight="1" x14ac:dyDescent="0.2">
      <c r="C911" s="259"/>
    </row>
    <row r="912" spans="3:3" ht="15.75" customHeight="1" x14ac:dyDescent="0.2">
      <c r="C912" s="259"/>
    </row>
    <row r="913" spans="3:3" ht="15.75" customHeight="1" x14ac:dyDescent="0.2">
      <c r="C913" s="259"/>
    </row>
    <row r="914" spans="3:3" ht="15.75" customHeight="1" x14ac:dyDescent="0.2">
      <c r="C914" s="259"/>
    </row>
    <row r="915" spans="3:3" ht="15.75" customHeight="1" x14ac:dyDescent="0.2">
      <c r="C915" s="259"/>
    </row>
    <row r="916" spans="3:3" ht="15.75" customHeight="1" x14ac:dyDescent="0.2">
      <c r="C916" s="259"/>
    </row>
    <row r="917" spans="3:3" ht="15.75" customHeight="1" x14ac:dyDescent="0.2">
      <c r="C917" s="259"/>
    </row>
    <row r="918" spans="3:3" ht="15.75" customHeight="1" x14ac:dyDescent="0.2">
      <c r="C918" s="259"/>
    </row>
    <row r="919" spans="3:3" ht="15.75" customHeight="1" x14ac:dyDescent="0.2">
      <c r="C919" s="259"/>
    </row>
    <row r="920" spans="3:3" ht="15.75" customHeight="1" x14ac:dyDescent="0.2">
      <c r="C920" s="259"/>
    </row>
    <row r="921" spans="3:3" ht="15.75" customHeight="1" x14ac:dyDescent="0.2">
      <c r="C921" s="259"/>
    </row>
    <row r="922" spans="3:3" ht="15.75" customHeight="1" x14ac:dyDescent="0.2">
      <c r="C922" s="259"/>
    </row>
    <row r="923" spans="3:3" ht="15.75" customHeight="1" x14ac:dyDescent="0.2">
      <c r="C923" s="259"/>
    </row>
    <row r="924" spans="3:3" ht="15.75" customHeight="1" x14ac:dyDescent="0.2">
      <c r="C924" s="259"/>
    </row>
    <row r="925" spans="3:3" ht="15.75" customHeight="1" x14ac:dyDescent="0.2">
      <c r="C925" s="259"/>
    </row>
    <row r="926" spans="3:3" ht="15.75" customHeight="1" x14ac:dyDescent="0.2">
      <c r="C926" s="259"/>
    </row>
    <row r="927" spans="3:3" ht="15.75" customHeight="1" x14ac:dyDescent="0.2">
      <c r="C927" s="259"/>
    </row>
    <row r="928" spans="3:3" ht="15.75" customHeight="1" x14ac:dyDescent="0.2">
      <c r="C928" s="259"/>
    </row>
    <row r="929" spans="3:3" ht="15.75" customHeight="1" x14ac:dyDescent="0.2">
      <c r="C929" s="259"/>
    </row>
    <row r="930" spans="3:3" ht="15.75" customHeight="1" x14ac:dyDescent="0.2">
      <c r="C930" s="259"/>
    </row>
    <row r="931" spans="3:3" ht="15.75" customHeight="1" x14ac:dyDescent="0.2">
      <c r="C931" s="259"/>
    </row>
    <row r="932" spans="3:3" ht="15.75" customHeight="1" x14ac:dyDescent="0.2">
      <c r="C932" s="259"/>
    </row>
    <row r="933" spans="3:3" ht="15.75" customHeight="1" x14ac:dyDescent="0.2">
      <c r="C933" s="259"/>
    </row>
    <row r="934" spans="3:3" ht="15.75" customHeight="1" x14ac:dyDescent="0.2">
      <c r="C934" s="259"/>
    </row>
    <row r="935" spans="3:3" ht="15.75" customHeight="1" x14ac:dyDescent="0.2">
      <c r="C935" s="259"/>
    </row>
    <row r="936" spans="3:3" ht="15.75" customHeight="1" x14ac:dyDescent="0.2">
      <c r="C936" s="259"/>
    </row>
    <row r="937" spans="3:3" ht="15.75" customHeight="1" x14ac:dyDescent="0.2">
      <c r="C937" s="259"/>
    </row>
    <row r="938" spans="3:3" ht="15.75" customHeight="1" x14ac:dyDescent="0.2">
      <c r="C938" s="259"/>
    </row>
    <row r="939" spans="3:3" ht="15.75" customHeight="1" x14ac:dyDescent="0.2">
      <c r="C939" s="259"/>
    </row>
    <row r="940" spans="3:3" ht="15.75" customHeight="1" x14ac:dyDescent="0.2">
      <c r="C940" s="259"/>
    </row>
    <row r="941" spans="3:3" ht="15.75" customHeight="1" x14ac:dyDescent="0.2">
      <c r="C941" s="259"/>
    </row>
    <row r="942" spans="3:3" ht="15.75" customHeight="1" x14ac:dyDescent="0.2">
      <c r="C942" s="259"/>
    </row>
    <row r="943" spans="3:3" ht="15.75" customHeight="1" x14ac:dyDescent="0.2">
      <c r="C943" s="259"/>
    </row>
    <row r="944" spans="3:3" ht="15.75" customHeight="1" x14ac:dyDescent="0.2">
      <c r="C944" s="259"/>
    </row>
    <row r="945" spans="3:3" ht="15.75" customHeight="1" x14ac:dyDescent="0.2">
      <c r="C945" s="259"/>
    </row>
    <row r="946" spans="3:3" ht="15.75" customHeight="1" x14ac:dyDescent="0.2">
      <c r="C946" s="259"/>
    </row>
    <row r="947" spans="3:3" ht="15.75" customHeight="1" x14ac:dyDescent="0.2">
      <c r="C947" s="259"/>
    </row>
    <row r="948" spans="3:3" ht="15.75" customHeight="1" x14ac:dyDescent="0.2">
      <c r="C948" s="259"/>
    </row>
    <row r="949" spans="3:3" ht="15.75" customHeight="1" x14ac:dyDescent="0.2">
      <c r="C949" s="259"/>
    </row>
    <row r="950" spans="3:3" ht="15.75" customHeight="1" x14ac:dyDescent="0.2">
      <c r="C950" s="259"/>
    </row>
    <row r="951" spans="3:3" ht="15.75" customHeight="1" x14ac:dyDescent="0.2">
      <c r="C951" s="259"/>
    </row>
    <row r="952" spans="3:3" ht="15.75" customHeight="1" x14ac:dyDescent="0.2">
      <c r="C952" s="259"/>
    </row>
    <row r="953" spans="3:3" ht="15.75" customHeight="1" x14ac:dyDescent="0.2">
      <c r="C953" s="259"/>
    </row>
    <row r="954" spans="3:3" ht="15.75" customHeight="1" x14ac:dyDescent="0.2">
      <c r="C954" s="259"/>
    </row>
    <row r="955" spans="3:3" ht="15.75" customHeight="1" x14ac:dyDescent="0.2">
      <c r="C955" s="259"/>
    </row>
    <row r="956" spans="3:3" ht="15.75" customHeight="1" x14ac:dyDescent="0.2">
      <c r="C956" s="259"/>
    </row>
    <row r="957" spans="3:3" ht="15.75" customHeight="1" x14ac:dyDescent="0.2">
      <c r="C957" s="259"/>
    </row>
    <row r="958" spans="3:3" ht="15.75" customHeight="1" x14ac:dyDescent="0.2">
      <c r="C958" s="259"/>
    </row>
    <row r="959" spans="3:3" ht="15.75" customHeight="1" x14ac:dyDescent="0.2">
      <c r="C959" s="259"/>
    </row>
    <row r="960" spans="3:3" ht="15.75" customHeight="1" x14ac:dyDescent="0.2">
      <c r="C960" s="259"/>
    </row>
    <row r="961" spans="3:3" ht="15.75" customHeight="1" x14ac:dyDescent="0.2">
      <c r="C961" s="259"/>
    </row>
    <row r="962" spans="3:3" ht="15.75" customHeight="1" x14ac:dyDescent="0.2">
      <c r="C962" s="259"/>
    </row>
    <row r="963" spans="3:3" ht="15.75" customHeight="1" x14ac:dyDescent="0.2">
      <c r="C963" s="259"/>
    </row>
    <row r="964" spans="3:3" ht="15.75" customHeight="1" x14ac:dyDescent="0.2">
      <c r="C964" s="259"/>
    </row>
    <row r="965" spans="3:3" ht="15.75" customHeight="1" x14ac:dyDescent="0.2">
      <c r="C965" s="259"/>
    </row>
    <row r="966" spans="3:3" ht="15.75" customHeight="1" x14ac:dyDescent="0.2">
      <c r="C966" s="259"/>
    </row>
    <row r="967" spans="3:3" ht="15.75" customHeight="1" x14ac:dyDescent="0.2">
      <c r="C967" s="259"/>
    </row>
    <row r="968" spans="3:3" ht="15.75" customHeight="1" x14ac:dyDescent="0.2">
      <c r="C968" s="259"/>
    </row>
    <row r="969" spans="3:3" ht="15.75" customHeight="1" x14ac:dyDescent="0.2">
      <c r="C969" s="259"/>
    </row>
    <row r="970" spans="3:3" ht="15.75" customHeight="1" x14ac:dyDescent="0.2">
      <c r="C970" s="259"/>
    </row>
    <row r="971" spans="3:3" ht="15.75" customHeight="1" x14ac:dyDescent="0.2">
      <c r="C971" s="259"/>
    </row>
    <row r="972" spans="3:3" ht="15.75" customHeight="1" x14ac:dyDescent="0.2">
      <c r="C972" s="259"/>
    </row>
    <row r="973" spans="3:3" ht="15.75" customHeight="1" x14ac:dyDescent="0.2">
      <c r="C973" s="259"/>
    </row>
    <row r="974" spans="3:3" ht="15.75" customHeight="1" x14ac:dyDescent="0.2">
      <c r="C974" s="259"/>
    </row>
    <row r="975" spans="3:3" ht="15.75" customHeight="1" x14ac:dyDescent="0.2">
      <c r="C975" s="259"/>
    </row>
    <row r="976" spans="3:3" ht="15.75" customHeight="1" x14ac:dyDescent="0.2">
      <c r="C976" s="259"/>
    </row>
    <row r="977" spans="3:3" ht="15.75" customHeight="1" x14ac:dyDescent="0.2">
      <c r="C977" s="259"/>
    </row>
    <row r="978" spans="3:3" ht="15.75" customHeight="1" x14ac:dyDescent="0.2">
      <c r="C978" s="259"/>
    </row>
    <row r="979" spans="3:3" ht="15.75" customHeight="1" x14ac:dyDescent="0.2">
      <c r="C979" s="259"/>
    </row>
    <row r="980" spans="3:3" ht="15.75" customHeight="1" x14ac:dyDescent="0.2">
      <c r="C980" s="259"/>
    </row>
    <row r="981" spans="3:3" ht="15.75" customHeight="1" x14ac:dyDescent="0.2">
      <c r="C981" s="259"/>
    </row>
    <row r="982" spans="3:3" ht="15.75" customHeight="1" x14ac:dyDescent="0.2">
      <c r="C982" s="259"/>
    </row>
    <row r="983" spans="3:3" ht="15.75" customHeight="1" x14ac:dyDescent="0.2">
      <c r="C983" s="259"/>
    </row>
    <row r="984" spans="3:3" ht="15.75" customHeight="1" x14ac:dyDescent="0.2">
      <c r="C984" s="259"/>
    </row>
    <row r="985" spans="3:3" ht="15.75" customHeight="1" x14ac:dyDescent="0.2">
      <c r="C985" s="259"/>
    </row>
    <row r="986" spans="3:3" ht="15.75" customHeight="1" x14ac:dyDescent="0.2">
      <c r="C986" s="259"/>
    </row>
    <row r="987" spans="3:3" ht="15.75" customHeight="1" x14ac:dyDescent="0.2">
      <c r="C987" s="259"/>
    </row>
    <row r="988" spans="3:3" ht="15.75" customHeight="1" x14ac:dyDescent="0.2">
      <c r="C988" s="259"/>
    </row>
    <row r="989" spans="3:3" ht="15.75" customHeight="1" x14ac:dyDescent="0.2">
      <c r="C989" s="259"/>
    </row>
    <row r="990" spans="3:3" ht="15.75" customHeight="1" x14ac:dyDescent="0.2">
      <c r="C990" s="259"/>
    </row>
    <row r="991" spans="3:3" ht="15.75" customHeight="1" x14ac:dyDescent="0.2">
      <c r="C991" s="259"/>
    </row>
    <row r="992" spans="3:3" ht="15.75" customHeight="1" x14ac:dyDescent="0.2">
      <c r="C992" s="259"/>
    </row>
    <row r="993" spans="3:3" ht="15.75" customHeight="1" x14ac:dyDescent="0.2">
      <c r="C993" s="259"/>
    </row>
  </sheetData>
  <sheetProtection algorithmName="SHA-512" hashValue="wKM6CxowEgtAh5zxUY377lRVA3k/ENMr4oE6VVlzyUP0fl6NHWYzCxtUhEhHDamNImHAsXcuvknWsdf0HZAo2w==" saltValue="sQA7sm+J9ODb643ewugNuw==" spinCount="100000" sheet="1" objects="1" scenarios="1" selectLockedCells="1"/>
  <mergeCells count="4">
    <mergeCell ref="A1:B1"/>
    <mergeCell ref="C1:F1"/>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pane ySplit="1" topLeftCell="A2" activePane="bottomLeft" state="frozen"/>
      <selection pane="bottomLeft" activeCell="D8" sqref="D8"/>
    </sheetView>
  </sheetViews>
  <sheetFormatPr defaultColWidth="14.42578125" defaultRowHeight="15" customHeight="1" x14ac:dyDescent="0.2"/>
  <cols>
    <col min="1" max="1" width="12.7109375" style="242" customWidth="1"/>
    <col min="2" max="2" width="60.7109375" style="246" customWidth="1"/>
    <col min="3" max="3" width="12.7109375" style="242" customWidth="1"/>
    <col min="4" max="5" width="14.7109375" customWidth="1"/>
    <col min="6" max="22" width="8" customWidth="1"/>
  </cols>
  <sheetData>
    <row r="1" spans="1:25" ht="15" customHeight="1" x14ac:dyDescent="0.2">
      <c r="A1" s="383" t="s">
        <v>56</v>
      </c>
      <c r="B1" s="384"/>
      <c r="C1" s="385" t="s">
        <v>2797</v>
      </c>
      <c r="D1" s="386"/>
      <c r="E1" s="387"/>
      <c r="F1" s="4"/>
      <c r="G1" s="4"/>
      <c r="H1" s="4"/>
      <c r="I1" s="4"/>
      <c r="J1" s="4"/>
      <c r="K1" s="4"/>
      <c r="L1" s="4"/>
      <c r="M1" s="4"/>
      <c r="N1" s="4"/>
      <c r="O1" s="4"/>
      <c r="P1" s="4"/>
      <c r="Q1" s="4"/>
      <c r="R1" s="4"/>
      <c r="S1" s="4"/>
      <c r="T1" s="4"/>
      <c r="U1" s="4"/>
      <c r="V1" s="4"/>
    </row>
    <row r="2" spans="1:25" ht="50.1" customHeight="1" x14ac:dyDescent="0.2">
      <c r="A2" s="388" t="s">
        <v>2798</v>
      </c>
      <c r="B2" s="389"/>
      <c r="C2" s="389"/>
      <c r="D2" s="389"/>
      <c r="E2" s="389"/>
      <c r="F2" s="46"/>
      <c r="G2" s="46"/>
      <c r="H2" s="46"/>
      <c r="I2" s="46"/>
      <c r="J2" s="46"/>
      <c r="K2" s="46"/>
      <c r="L2" s="46"/>
      <c r="M2" s="46"/>
      <c r="N2" s="46"/>
      <c r="O2" s="46"/>
      <c r="P2" s="46"/>
      <c r="Q2" s="46"/>
      <c r="R2" s="46"/>
      <c r="S2" s="46"/>
      <c r="T2" s="46"/>
      <c r="U2" s="46"/>
      <c r="V2" s="46"/>
    </row>
    <row r="3" spans="1:25" s="37" customFormat="1" ht="48" customHeight="1" x14ac:dyDescent="0.2">
      <c r="A3" s="81" t="s">
        <v>1953</v>
      </c>
      <c r="B3" s="92" t="s">
        <v>49</v>
      </c>
      <c r="C3" s="78" t="s">
        <v>50</v>
      </c>
      <c r="D3" s="92" t="s">
        <v>2799</v>
      </c>
      <c r="E3" s="79" t="s">
        <v>2800</v>
      </c>
      <c r="F3" s="289"/>
      <c r="G3" s="289"/>
      <c r="H3" s="289"/>
      <c r="I3" s="289"/>
      <c r="J3" s="289"/>
      <c r="K3" s="289"/>
      <c r="L3" s="289"/>
      <c r="M3" s="289"/>
      <c r="N3" s="289"/>
      <c r="O3" s="289"/>
      <c r="P3" s="289"/>
      <c r="Q3" s="289"/>
      <c r="R3" s="289"/>
      <c r="S3" s="289"/>
      <c r="T3" s="289"/>
      <c r="U3" s="289"/>
      <c r="V3" s="289"/>
    </row>
    <row r="4" spans="1:25" s="271" customFormat="1" ht="12" customHeight="1" x14ac:dyDescent="0.2">
      <c r="A4" s="191">
        <v>1</v>
      </c>
      <c r="B4" s="235">
        <v>2</v>
      </c>
      <c r="C4" s="192" t="s">
        <v>63</v>
      </c>
      <c r="D4" s="192">
        <v>4</v>
      </c>
      <c r="E4" s="194">
        <v>5</v>
      </c>
      <c r="F4" s="270"/>
      <c r="G4" s="270"/>
      <c r="H4" s="270"/>
      <c r="I4" s="270"/>
      <c r="J4" s="270"/>
      <c r="K4" s="270"/>
      <c r="L4" s="270"/>
      <c r="M4" s="270"/>
      <c r="N4" s="270"/>
      <c r="O4" s="270"/>
      <c r="P4" s="270"/>
      <c r="Q4" s="270"/>
      <c r="R4" s="270"/>
      <c r="S4" s="270"/>
      <c r="T4" s="270"/>
      <c r="U4" s="270"/>
      <c r="V4" s="270"/>
      <c r="W4" s="270"/>
      <c r="X4" s="270"/>
      <c r="Y4" s="270"/>
    </row>
    <row r="5" spans="1:25" ht="13.5" customHeight="1" x14ac:dyDescent="0.2">
      <c r="A5" s="255" t="s">
        <v>2801</v>
      </c>
      <c r="B5" s="133" t="s">
        <v>2802</v>
      </c>
      <c r="C5" s="134" t="s">
        <v>2801</v>
      </c>
      <c r="D5" s="99">
        <f t="shared" ref="D5:E5" si="0">D6+D22</f>
        <v>0</v>
      </c>
      <c r="E5" s="131">
        <f t="shared" si="0"/>
        <v>0</v>
      </c>
      <c r="F5" s="45"/>
      <c r="G5" s="45"/>
      <c r="H5" s="45"/>
      <c r="I5" s="45"/>
      <c r="J5" s="45"/>
      <c r="K5" s="45"/>
      <c r="L5" s="45"/>
      <c r="M5" s="45"/>
      <c r="N5" s="45"/>
      <c r="O5" s="45"/>
      <c r="P5" s="45"/>
      <c r="Q5" s="45"/>
      <c r="R5" s="45"/>
      <c r="S5" s="45"/>
      <c r="T5" s="45"/>
      <c r="U5" s="45"/>
      <c r="V5" s="45"/>
    </row>
    <row r="6" spans="1:25" ht="13.5" customHeight="1" x14ac:dyDescent="0.2">
      <c r="A6" s="256" t="s">
        <v>2803</v>
      </c>
      <c r="B6" s="135" t="s">
        <v>2804</v>
      </c>
      <c r="C6" s="117" t="s">
        <v>2803</v>
      </c>
      <c r="D6" s="101">
        <f t="shared" ref="D6:E6" si="1">D7+D14</f>
        <v>0</v>
      </c>
      <c r="E6" s="132">
        <f t="shared" si="1"/>
        <v>0</v>
      </c>
      <c r="F6" s="45"/>
      <c r="G6" s="45"/>
      <c r="H6" s="45"/>
      <c r="I6" s="45"/>
      <c r="J6" s="45"/>
      <c r="K6" s="45"/>
      <c r="L6" s="45"/>
      <c r="M6" s="45"/>
      <c r="N6" s="45"/>
      <c r="O6" s="45"/>
      <c r="P6" s="45"/>
      <c r="Q6" s="45"/>
      <c r="R6" s="45"/>
      <c r="S6" s="45"/>
      <c r="T6" s="45"/>
      <c r="U6" s="45"/>
      <c r="V6" s="45"/>
    </row>
    <row r="7" spans="1:25" ht="24" x14ac:dyDescent="0.2">
      <c r="A7" s="256" t="s">
        <v>616</v>
      </c>
      <c r="B7" s="135" t="s">
        <v>2805</v>
      </c>
      <c r="C7" s="117" t="s">
        <v>2806</v>
      </c>
      <c r="D7" s="101">
        <f t="shared" ref="D7:E7" si="2">SUM(D8:D13)</f>
        <v>0</v>
      </c>
      <c r="E7" s="132">
        <f t="shared" si="2"/>
        <v>0</v>
      </c>
      <c r="F7" s="45"/>
      <c r="G7" s="45"/>
      <c r="H7" s="45"/>
      <c r="I7" s="45"/>
      <c r="J7" s="45"/>
      <c r="K7" s="45"/>
      <c r="L7" s="45"/>
      <c r="M7" s="45"/>
      <c r="N7" s="45"/>
      <c r="O7" s="45"/>
      <c r="P7" s="45"/>
      <c r="Q7" s="45"/>
      <c r="R7" s="45"/>
      <c r="S7" s="45"/>
      <c r="T7" s="45"/>
      <c r="U7" s="45"/>
      <c r="V7" s="45"/>
    </row>
    <row r="8" spans="1:25" ht="13.5" customHeight="1" x14ac:dyDescent="0.2">
      <c r="A8" s="256" t="s">
        <v>616</v>
      </c>
      <c r="B8" s="135" t="s">
        <v>2807</v>
      </c>
      <c r="C8" s="117" t="s">
        <v>2808</v>
      </c>
      <c r="D8" s="299"/>
      <c r="E8" s="300"/>
      <c r="F8" s="45"/>
      <c r="G8" s="45"/>
      <c r="H8" s="45"/>
      <c r="I8" s="45"/>
      <c r="J8" s="45"/>
      <c r="K8" s="45"/>
      <c r="L8" s="45"/>
      <c r="M8" s="45"/>
      <c r="N8" s="45"/>
      <c r="O8" s="45"/>
      <c r="P8" s="45"/>
      <c r="Q8" s="45"/>
      <c r="R8" s="45"/>
      <c r="S8" s="45"/>
      <c r="T8" s="45"/>
      <c r="U8" s="45"/>
      <c r="V8" s="45"/>
    </row>
    <row r="9" spans="1:25" ht="13.5" customHeight="1" x14ac:dyDescent="0.2">
      <c r="A9" s="256" t="s">
        <v>616</v>
      </c>
      <c r="B9" s="135" t="s">
        <v>2809</v>
      </c>
      <c r="C9" s="117" t="s">
        <v>2810</v>
      </c>
      <c r="D9" s="299"/>
      <c r="E9" s="300"/>
      <c r="F9" s="45"/>
      <c r="G9" s="45"/>
      <c r="H9" s="45"/>
      <c r="I9" s="45"/>
      <c r="J9" s="45"/>
      <c r="K9" s="45"/>
      <c r="L9" s="45"/>
      <c r="M9" s="45"/>
      <c r="N9" s="45"/>
      <c r="O9" s="45"/>
      <c r="P9" s="45"/>
      <c r="Q9" s="45"/>
      <c r="R9" s="45"/>
      <c r="S9" s="45"/>
      <c r="T9" s="45"/>
      <c r="U9" s="45"/>
      <c r="V9" s="45"/>
    </row>
    <row r="10" spans="1:25" ht="13.5" customHeight="1" x14ac:dyDescent="0.2">
      <c r="A10" s="256" t="s">
        <v>616</v>
      </c>
      <c r="B10" s="135" t="s">
        <v>2046</v>
      </c>
      <c r="C10" s="117" t="s">
        <v>2811</v>
      </c>
      <c r="D10" s="299"/>
      <c r="E10" s="300"/>
      <c r="F10" s="45"/>
      <c r="G10" s="45"/>
      <c r="H10" s="45"/>
      <c r="I10" s="45"/>
      <c r="J10" s="45"/>
      <c r="K10" s="45"/>
      <c r="L10" s="45"/>
      <c r="M10" s="45"/>
      <c r="N10" s="45"/>
      <c r="O10" s="45"/>
      <c r="P10" s="45"/>
      <c r="Q10" s="45"/>
      <c r="R10" s="45"/>
      <c r="S10" s="45"/>
      <c r="T10" s="45"/>
      <c r="U10" s="45"/>
      <c r="V10" s="45"/>
    </row>
    <row r="11" spans="1:25" ht="13.5" customHeight="1" x14ac:dyDescent="0.2">
      <c r="A11" s="256" t="s">
        <v>616</v>
      </c>
      <c r="B11" s="135" t="s">
        <v>399</v>
      </c>
      <c r="C11" s="117" t="s">
        <v>2812</v>
      </c>
      <c r="D11" s="299"/>
      <c r="E11" s="300"/>
      <c r="F11" s="45"/>
      <c r="G11" s="45"/>
      <c r="H11" s="45"/>
      <c r="I11" s="45"/>
      <c r="J11" s="45"/>
      <c r="K11" s="45"/>
      <c r="L11" s="45"/>
      <c r="M11" s="45"/>
      <c r="N11" s="45"/>
      <c r="O11" s="45"/>
      <c r="P11" s="45"/>
      <c r="Q11" s="45"/>
      <c r="R11" s="45"/>
      <c r="S11" s="45"/>
      <c r="T11" s="45"/>
      <c r="U11" s="45"/>
      <c r="V11" s="45"/>
    </row>
    <row r="12" spans="1:25" ht="13.5" customHeight="1" x14ac:dyDescent="0.2">
      <c r="A12" s="256" t="s">
        <v>616</v>
      </c>
      <c r="B12" s="135" t="s">
        <v>2813</v>
      </c>
      <c r="C12" s="117" t="s">
        <v>2814</v>
      </c>
      <c r="D12" s="299"/>
      <c r="E12" s="300"/>
      <c r="F12" s="45"/>
      <c r="G12" s="45"/>
      <c r="H12" s="45"/>
      <c r="I12" s="45"/>
      <c r="J12" s="45"/>
      <c r="K12" s="45"/>
      <c r="L12" s="45"/>
      <c r="M12" s="45"/>
      <c r="N12" s="45"/>
      <c r="O12" s="45"/>
      <c r="P12" s="45"/>
      <c r="Q12" s="45"/>
      <c r="R12" s="45"/>
      <c r="S12" s="45"/>
      <c r="T12" s="45"/>
      <c r="U12" s="45"/>
      <c r="V12" s="45"/>
    </row>
    <row r="13" spans="1:25" ht="13.5" customHeight="1" x14ac:dyDescent="0.2">
      <c r="A13" s="256" t="s">
        <v>616</v>
      </c>
      <c r="B13" s="135" t="s">
        <v>2815</v>
      </c>
      <c r="C13" s="117" t="s">
        <v>2816</v>
      </c>
      <c r="D13" s="299"/>
      <c r="E13" s="300"/>
      <c r="F13" s="45"/>
      <c r="G13" s="45"/>
      <c r="H13" s="45"/>
      <c r="I13" s="45"/>
      <c r="J13" s="45"/>
      <c r="K13" s="45"/>
      <c r="L13" s="45"/>
      <c r="M13" s="45"/>
      <c r="N13" s="45"/>
      <c r="O13" s="45"/>
      <c r="P13" s="45"/>
      <c r="Q13" s="45"/>
      <c r="R13" s="45"/>
      <c r="S13" s="45"/>
      <c r="T13" s="45"/>
      <c r="U13" s="45"/>
      <c r="V13" s="45"/>
    </row>
    <row r="14" spans="1:25" ht="24" x14ac:dyDescent="0.2">
      <c r="A14" s="256" t="s">
        <v>616</v>
      </c>
      <c r="B14" s="135" t="s">
        <v>2817</v>
      </c>
      <c r="C14" s="117" t="s">
        <v>2818</v>
      </c>
      <c r="D14" s="301"/>
      <c r="E14" s="302"/>
      <c r="F14" s="45"/>
      <c r="G14" s="45"/>
      <c r="H14" s="45"/>
      <c r="I14" s="45"/>
      <c r="J14" s="45"/>
      <c r="K14" s="45"/>
      <c r="L14" s="45"/>
      <c r="M14" s="45"/>
      <c r="N14" s="45"/>
      <c r="O14" s="45"/>
      <c r="P14" s="45"/>
      <c r="Q14" s="45"/>
      <c r="R14" s="45"/>
      <c r="S14" s="45"/>
      <c r="T14" s="45"/>
      <c r="U14" s="45"/>
      <c r="V14" s="45"/>
    </row>
    <row r="15" spans="1:25" ht="13.5" customHeight="1" x14ac:dyDescent="0.2">
      <c r="A15" s="256" t="s">
        <v>616</v>
      </c>
      <c r="B15" s="135" t="s">
        <v>2819</v>
      </c>
      <c r="C15" s="117" t="s">
        <v>2820</v>
      </c>
      <c r="D15" s="299"/>
      <c r="E15" s="300"/>
      <c r="F15" s="45"/>
      <c r="G15" s="45"/>
      <c r="H15" s="45"/>
      <c r="I15" s="45"/>
      <c r="J15" s="45"/>
      <c r="K15" s="45"/>
      <c r="L15" s="45"/>
      <c r="M15" s="45"/>
      <c r="N15" s="45"/>
      <c r="O15" s="45"/>
      <c r="P15" s="45"/>
      <c r="Q15" s="45"/>
      <c r="R15" s="45"/>
      <c r="S15" s="45"/>
      <c r="T15" s="45"/>
      <c r="U15" s="45"/>
      <c r="V15" s="45"/>
    </row>
    <row r="16" spans="1:25" ht="24" x14ac:dyDescent="0.2">
      <c r="A16" s="256" t="s">
        <v>616</v>
      </c>
      <c r="B16" s="135" t="s">
        <v>2821</v>
      </c>
      <c r="C16" s="117" t="s">
        <v>2822</v>
      </c>
      <c r="D16" s="299"/>
      <c r="E16" s="300"/>
      <c r="F16" s="45"/>
      <c r="G16" s="45"/>
      <c r="H16" s="45"/>
      <c r="I16" s="45"/>
      <c r="J16" s="45"/>
      <c r="K16" s="45"/>
      <c r="L16" s="45"/>
      <c r="M16" s="45"/>
      <c r="N16" s="45"/>
      <c r="O16" s="45"/>
      <c r="P16" s="45"/>
      <c r="Q16" s="45"/>
      <c r="R16" s="45"/>
      <c r="S16" s="45"/>
      <c r="T16" s="45"/>
      <c r="U16" s="45"/>
      <c r="V16" s="45"/>
    </row>
    <row r="17" spans="1:22" ht="13.5" customHeight="1" x14ac:dyDescent="0.2">
      <c r="A17" s="256" t="s">
        <v>616</v>
      </c>
      <c r="B17" s="135" t="s">
        <v>2823</v>
      </c>
      <c r="C17" s="117" t="s">
        <v>2824</v>
      </c>
      <c r="D17" s="299"/>
      <c r="E17" s="300"/>
      <c r="F17" s="45"/>
      <c r="G17" s="45"/>
      <c r="H17" s="45"/>
      <c r="I17" s="45"/>
      <c r="J17" s="45"/>
      <c r="K17" s="45"/>
      <c r="L17" s="45"/>
      <c r="M17" s="45"/>
      <c r="N17" s="45"/>
      <c r="O17" s="45"/>
      <c r="P17" s="45"/>
      <c r="Q17" s="45"/>
      <c r="R17" s="45"/>
      <c r="S17" s="45"/>
      <c r="T17" s="45"/>
      <c r="U17" s="45"/>
      <c r="V17" s="45"/>
    </row>
    <row r="18" spans="1:22" ht="13.5" customHeight="1" x14ac:dyDescent="0.2">
      <c r="A18" s="256" t="s">
        <v>616</v>
      </c>
      <c r="B18" s="135" t="s">
        <v>2825</v>
      </c>
      <c r="C18" s="117" t="s">
        <v>2826</v>
      </c>
      <c r="D18" s="299"/>
      <c r="E18" s="300"/>
      <c r="F18" s="45"/>
      <c r="G18" s="45"/>
      <c r="H18" s="45"/>
      <c r="I18" s="45"/>
      <c r="J18" s="45"/>
      <c r="K18" s="45"/>
      <c r="L18" s="45"/>
      <c r="M18" s="45"/>
      <c r="N18" s="45"/>
      <c r="O18" s="45"/>
      <c r="P18" s="45"/>
      <c r="Q18" s="45"/>
      <c r="R18" s="45"/>
      <c r="S18" s="45"/>
      <c r="T18" s="45"/>
      <c r="U18" s="45"/>
      <c r="V18" s="45"/>
    </row>
    <row r="19" spans="1:22" ht="13.5" customHeight="1" x14ac:dyDescent="0.2">
      <c r="A19" s="256" t="s">
        <v>616</v>
      </c>
      <c r="B19" s="135" t="s">
        <v>2827</v>
      </c>
      <c r="C19" s="117" t="s">
        <v>2828</v>
      </c>
      <c r="D19" s="299"/>
      <c r="E19" s="300"/>
      <c r="F19" s="45"/>
      <c r="G19" s="45"/>
      <c r="H19" s="45"/>
      <c r="I19" s="45"/>
      <c r="J19" s="45"/>
      <c r="K19" s="45"/>
      <c r="L19" s="45"/>
      <c r="M19" s="45"/>
      <c r="N19" s="45"/>
      <c r="O19" s="45"/>
      <c r="P19" s="45"/>
      <c r="Q19" s="45"/>
      <c r="R19" s="45"/>
      <c r="S19" s="45"/>
      <c r="T19" s="45"/>
      <c r="U19" s="45"/>
      <c r="V19" s="45"/>
    </row>
    <row r="20" spans="1:22" ht="13.5" customHeight="1" x14ac:dyDescent="0.2">
      <c r="A20" s="256" t="s">
        <v>616</v>
      </c>
      <c r="B20" s="135" t="s">
        <v>2829</v>
      </c>
      <c r="C20" s="117" t="s">
        <v>2830</v>
      </c>
      <c r="D20" s="299"/>
      <c r="E20" s="300"/>
      <c r="F20" s="45"/>
      <c r="G20" s="45"/>
      <c r="H20" s="45"/>
      <c r="I20" s="45"/>
      <c r="J20" s="45"/>
      <c r="K20" s="45"/>
      <c r="L20" s="45"/>
      <c r="M20" s="45"/>
      <c r="N20" s="45"/>
      <c r="O20" s="45"/>
      <c r="P20" s="45"/>
      <c r="Q20" s="45"/>
      <c r="R20" s="45"/>
      <c r="S20" s="45"/>
      <c r="T20" s="45"/>
      <c r="U20" s="45"/>
      <c r="V20" s="45"/>
    </row>
    <row r="21" spans="1:22" ht="13.5" customHeight="1" x14ac:dyDescent="0.2">
      <c r="A21" s="256" t="s">
        <v>616</v>
      </c>
      <c r="B21" s="135" t="s">
        <v>2831</v>
      </c>
      <c r="C21" s="117" t="s">
        <v>2832</v>
      </c>
      <c r="D21" s="299"/>
      <c r="E21" s="300"/>
      <c r="F21" s="45"/>
      <c r="G21" s="45"/>
      <c r="H21" s="45"/>
      <c r="I21" s="45"/>
      <c r="J21" s="45"/>
      <c r="K21" s="45"/>
      <c r="L21" s="45"/>
      <c r="M21" s="45"/>
      <c r="N21" s="45"/>
      <c r="O21" s="45"/>
      <c r="P21" s="45"/>
      <c r="Q21" s="45"/>
      <c r="R21" s="45"/>
      <c r="S21" s="45"/>
      <c r="T21" s="45"/>
      <c r="U21" s="45"/>
      <c r="V21" s="45"/>
    </row>
    <row r="22" spans="1:22" ht="13.5" customHeight="1" x14ac:dyDescent="0.2">
      <c r="A22" s="256" t="s">
        <v>2833</v>
      </c>
      <c r="B22" s="135" t="s">
        <v>2834</v>
      </c>
      <c r="C22" s="117" t="s">
        <v>2833</v>
      </c>
      <c r="D22" s="101">
        <f t="shared" ref="D22:E22" si="3">D23+D30</f>
        <v>0</v>
      </c>
      <c r="E22" s="132">
        <f t="shared" si="3"/>
        <v>0</v>
      </c>
      <c r="F22" s="45"/>
      <c r="G22" s="45"/>
      <c r="H22" s="45"/>
      <c r="I22" s="45"/>
      <c r="J22" s="45"/>
      <c r="K22" s="45"/>
      <c r="L22" s="45"/>
      <c r="M22" s="45"/>
      <c r="N22" s="45"/>
      <c r="O22" s="45"/>
      <c r="P22" s="45"/>
      <c r="Q22" s="45"/>
      <c r="R22" s="45"/>
      <c r="S22" s="45"/>
      <c r="T22" s="45"/>
      <c r="U22" s="45"/>
      <c r="V22" s="45"/>
    </row>
    <row r="23" spans="1:22" ht="13.5" customHeight="1" x14ac:dyDescent="0.2">
      <c r="A23" s="256" t="s">
        <v>616</v>
      </c>
      <c r="B23" s="135" t="s">
        <v>2835</v>
      </c>
      <c r="C23" s="117" t="s">
        <v>2836</v>
      </c>
      <c r="D23" s="101">
        <f t="shared" ref="D23:E23" si="4">SUM(D24:D29)</f>
        <v>0</v>
      </c>
      <c r="E23" s="132">
        <f t="shared" si="4"/>
        <v>0</v>
      </c>
      <c r="F23" s="45"/>
      <c r="G23" s="45"/>
      <c r="H23" s="45"/>
      <c r="I23" s="45"/>
      <c r="J23" s="45"/>
      <c r="K23" s="45"/>
      <c r="L23" s="45"/>
      <c r="M23" s="45"/>
      <c r="N23" s="45"/>
      <c r="O23" s="45"/>
      <c r="P23" s="45"/>
      <c r="Q23" s="45"/>
      <c r="R23" s="45"/>
      <c r="S23" s="45"/>
      <c r="T23" s="45"/>
      <c r="U23" s="45"/>
      <c r="V23" s="45"/>
    </row>
    <row r="24" spans="1:22" ht="13.5" customHeight="1" x14ac:dyDescent="0.2">
      <c r="A24" s="256" t="s">
        <v>616</v>
      </c>
      <c r="B24" s="135" t="s">
        <v>2807</v>
      </c>
      <c r="C24" s="117" t="s">
        <v>2837</v>
      </c>
      <c r="D24" s="299"/>
      <c r="E24" s="300"/>
      <c r="F24" s="45"/>
      <c r="G24" s="45"/>
      <c r="H24" s="45"/>
      <c r="I24" s="45"/>
      <c r="J24" s="45"/>
      <c r="K24" s="45"/>
      <c r="L24" s="45"/>
      <c r="M24" s="45"/>
      <c r="N24" s="45"/>
      <c r="O24" s="45"/>
      <c r="P24" s="45"/>
      <c r="Q24" s="45"/>
      <c r="R24" s="45"/>
      <c r="S24" s="45"/>
      <c r="T24" s="45"/>
      <c r="U24" s="45"/>
      <c r="V24" s="45"/>
    </row>
    <row r="25" spans="1:22" ht="13.5" customHeight="1" x14ac:dyDescent="0.2">
      <c r="A25" s="256" t="s">
        <v>616</v>
      </c>
      <c r="B25" s="135" t="s">
        <v>2809</v>
      </c>
      <c r="C25" s="117" t="s">
        <v>2838</v>
      </c>
      <c r="D25" s="299"/>
      <c r="E25" s="300"/>
      <c r="F25" s="45"/>
      <c r="G25" s="45"/>
      <c r="H25" s="45"/>
      <c r="I25" s="45"/>
      <c r="J25" s="45"/>
      <c r="K25" s="45"/>
      <c r="L25" s="45"/>
      <c r="M25" s="45"/>
      <c r="N25" s="45"/>
      <c r="O25" s="45"/>
      <c r="P25" s="45"/>
      <c r="Q25" s="45"/>
      <c r="R25" s="45"/>
      <c r="S25" s="45"/>
      <c r="T25" s="45"/>
      <c r="U25" s="45"/>
      <c r="V25" s="45"/>
    </row>
    <row r="26" spans="1:22" ht="13.5" customHeight="1" x14ac:dyDescent="0.2">
      <c r="A26" s="256" t="s">
        <v>616</v>
      </c>
      <c r="B26" s="135" t="s">
        <v>2046</v>
      </c>
      <c r="C26" s="117" t="s">
        <v>2839</v>
      </c>
      <c r="D26" s="299"/>
      <c r="E26" s="300"/>
      <c r="F26" s="45"/>
      <c r="G26" s="45"/>
      <c r="H26" s="45"/>
      <c r="I26" s="45"/>
      <c r="J26" s="45"/>
      <c r="K26" s="45"/>
      <c r="L26" s="45"/>
      <c r="M26" s="45"/>
      <c r="N26" s="45"/>
      <c r="O26" s="45"/>
      <c r="P26" s="45"/>
      <c r="Q26" s="45"/>
      <c r="R26" s="45"/>
      <c r="S26" s="45"/>
      <c r="T26" s="45"/>
      <c r="U26" s="45"/>
      <c r="V26" s="45"/>
    </row>
    <row r="27" spans="1:22" ht="13.5" customHeight="1" x14ac:dyDescent="0.2">
      <c r="A27" s="256" t="s">
        <v>616</v>
      </c>
      <c r="B27" s="135" t="s">
        <v>399</v>
      </c>
      <c r="C27" s="117" t="s">
        <v>2840</v>
      </c>
      <c r="D27" s="299"/>
      <c r="E27" s="300"/>
      <c r="F27" s="45"/>
      <c r="G27" s="45"/>
      <c r="H27" s="45"/>
      <c r="I27" s="45"/>
      <c r="J27" s="45"/>
      <c r="K27" s="45"/>
      <c r="L27" s="45"/>
      <c r="M27" s="45"/>
      <c r="N27" s="45"/>
      <c r="O27" s="45"/>
      <c r="P27" s="45"/>
      <c r="Q27" s="45"/>
      <c r="R27" s="45"/>
      <c r="S27" s="45"/>
      <c r="T27" s="45"/>
      <c r="U27" s="45"/>
      <c r="V27" s="45"/>
    </row>
    <row r="28" spans="1:22" ht="13.5" customHeight="1" x14ac:dyDescent="0.2">
      <c r="A28" s="256" t="s">
        <v>616</v>
      </c>
      <c r="B28" s="135" t="s">
        <v>2813</v>
      </c>
      <c r="C28" s="117" t="s">
        <v>2841</v>
      </c>
      <c r="D28" s="299"/>
      <c r="E28" s="300"/>
      <c r="F28" s="45"/>
      <c r="G28" s="45"/>
      <c r="H28" s="45"/>
      <c r="I28" s="45"/>
      <c r="J28" s="45"/>
      <c r="K28" s="45"/>
      <c r="L28" s="45"/>
      <c r="M28" s="45"/>
      <c r="N28" s="45"/>
      <c r="O28" s="45"/>
      <c r="P28" s="45"/>
      <c r="Q28" s="45"/>
      <c r="R28" s="45"/>
      <c r="S28" s="45"/>
      <c r="T28" s="45"/>
      <c r="U28" s="45"/>
      <c r="V28" s="45"/>
    </row>
    <row r="29" spans="1:22" ht="13.5" customHeight="1" x14ac:dyDescent="0.2">
      <c r="A29" s="256" t="s">
        <v>616</v>
      </c>
      <c r="B29" s="135" t="s">
        <v>2815</v>
      </c>
      <c r="C29" s="117" t="s">
        <v>2842</v>
      </c>
      <c r="D29" s="299"/>
      <c r="E29" s="300"/>
      <c r="F29" s="45"/>
      <c r="G29" s="45"/>
      <c r="H29" s="45"/>
      <c r="I29" s="45"/>
      <c r="J29" s="45"/>
      <c r="K29" s="45"/>
      <c r="L29" s="45"/>
      <c r="M29" s="45"/>
      <c r="N29" s="45"/>
      <c r="O29" s="45"/>
      <c r="P29" s="45"/>
      <c r="Q29" s="45"/>
      <c r="R29" s="45"/>
      <c r="S29" s="45"/>
      <c r="T29" s="45"/>
      <c r="U29" s="45"/>
      <c r="V29" s="45"/>
    </row>
    <row r="30" spans="1:22" ht="13.5" customHeight="1" x14ac:dyDescent="0.2">
      <c r="A30" s="256" t="s">
        <v>616</v>
      </c>
      <c r="B30" s="135" t="s">
        <v>2843</v>
      </c>
      <c r="C30" s="117" t="s">
        <v>2844</v>
      </c>
      <c r="D30" s="101">
        <f t="shared" ref="D30:E30" si="5">SUM(D31:D37)</f>
        <v>0</v>
      </c>
      <c r="E30" s="132">
        <f t="shared" si="5"/>
        <v>0</v>
      </c>
      <c r="F30" s="45"/>
      <c r="G30" s="45"/>
      <c r="H30" s="45"/>
      <c r="I30" s="45"/>
      <c r="J30" s="45"/>
      <c r="K30" s="45"/>
      <c r="L30" s="45"/>
      <c r="M30" s="45"/>
      <c r="N30" s="45"/>
      <c r="O30" s="45"/>
      <c r="P30" s="45"/>
      <c r="Q30" s="45"/>
      <c r="R30" s="45"/>
      <c r="S30" s="45"/>
      <c r="T30" s="45"/>
      <c r="U30" s="45"/>
      <c r="V30" s="45"/>
    </row>
    <row r="31" spans="1:22" ht="13.5" customHeight="1" x14ac:dyDescent="0.2">
      <c r="A31" s="256" t="s">
        <v>616</v>
      </c>
      <c r="B31" s="135" t="s">
        <v>2819</v>
      </c>
      <c r="C31" s="117" t="s">
        <v>2845</v>
      </c>
      <c r="D31" s="299"/>
      <c r="E31" s="300"/>
      <c r="F31" s="45"/>
      <c r="G31" s="45"/>
      <c r="H31" s="45"/>
      <c r="I31" s="45"/>
      <c r="J31" s="45"/>
      <c r="K31" s="45"/>
      <c r="L31" s="45"/>
      <c r="M31" s="45"/>
      <c r="N31" s="45"/>
      <c r="O31" s="45"/>
      <c r="P31" s="45"/>
      <c r="Q31" s="45"/>
      <c r="R31" s="45"/>
      <c r="S31" s="45"/>
      <c r="T31" s="45"/>
      <c r="U31" s="45"/>
      <c r="V31" s="45"/>
    </row>
    <row r="32" spans="1:22" ht="24" x14ac:dyDescent="0.2">
      <c r="A32" s="256" t="s">
        <v>616</v>
      </c>
      <c r="B32" s="135" t="s">
        <v>2821</v>
      </c>
      <c r="C32" s="117" t="s">
        <v>2846</v>
      </c>
      <c r="D32" s="299"/>
      <c r="E32" s="300"/>
      <c r="F32" s="45"/>
      <c r="G32" s="45"/>
      <c r="H32" s="45"/>
      <c r="I32" s="45"/>
      <c r="J32" s="45"/>
      <c r="K32" s="45"/>
      <c r="L32" s="45"/>
      <c r="M32" s="45"/>
      <c r="N32" s="45"/>
      <c r="O32" s="45"/>
      <c r="P32" s="45"/>
      <c r="Q32" s="45"/>
      <c r="R32" s="45"/>
      <c r="S32" s="45"/>
      <c r="T32" s="45"/>
      <c r="U32" s="45"/>
      <c r="V32" s="45"/>
    </row>
    <row r="33" spans="1:22" ht="13.5" customHeight="1" x14ac:dyDescent="0.2">
      <c r="A33" s="256" t="s">
        <v>616</v>
      </c>
      <c r="B33" s="135" t="s">
        <v>2823</v>
      </c>
      <c r="C33" s="117" t="s">
        <v>2847</v>
      </c>
      <c r="D33" s="299"/>
      <c r="E33" s="300"/>
      <c r="F33" s="45"/>
      <c r="G33" s="45"/>
      <c r="H33" s="45"/>
      <c r="I33" s="45"/>
      <c r="J33" s="45"/>
      <c r="K33" s="45"/>
      <c r="L33" s="45"/>
      <c r="M33" s="45"/>
      <c r="N33" s="45"/>
      <c r="O33" s="45"/>
      <c r="P33" s="45"/>
      <c r="Q33" s="45"/>
      <c r="R33" s="45"/>
      <c r="S33" s="45"/>
      <c r="T33" s="45"/>
      <c r="U33" s="45"/>
      <c r="V33" s="45"/>
    </row>
    <row r="34" spans="1:22" ht="13.5" customHeight="1" x14ac:dyDescent="0.2">
      <c r="A34" s="256" t="s">
        <v>616</v>
      </c>
      <c r="B34" s="135" t="s">
        <v>2825</v>
      </c>
      <c r="C34" s="117" t="s">
        <v>2848</v>
      </c>
      <c r="D34" s="299"/>
      <c r="E34" s="300"/>
      <c r="F34" s="45"/>
      <c r="G34" s="45"/>
      <c r="H34" s="45"/>
      <c r="I34" s="45"/>
      <c r="J34" s="45"/>
      <c r="K34" s="45"/>
      <c r="L34" s="45"/>
      <c r="M34" s="45"/>
      <c r="N34" s="45"/>
      <c r="O34" s="45"/>
      <c r="P34" s="45"/>
      <c r="Q34" s="45"/>
      <c r="R34" s="45"/>
      <c r="S34" s="45"/>
      <c r="T34" s="45"/>
      <c r="U34" s="45"/>
      <c r="V34" s="45"/>
    </row>
    <row r="35" spans="1:22" ht="13.5" customHeight="1" x14ac:dyDescent="0.2">
      <c r="A35" s="256" t="s">
        <v>616</v>
      </c>
      <c r="B35" s="135" t="s">
        <v>2827</v>
      </c>
      <c r="C35" s="117" t="s">
        <v>2849</v>
      </c>
      <c r="D35" s="299"/>
      <c r="E35" s="300"/>
      <c r="F35" s="45"/>
      <c r="G35" s="45"/>
      <c r="H35" s="45"/>
      <c r="I35" s="45"/>
      <c r="J35" s="45"/>
      <c r="K35" s="45"/>
      <c r="L35" s="45"/>
      <c r="M35" s="45"/>
      <c r="N35" s="45"/>
      <c r="O35" s="45"/>
      <c r="P35" s="45"/>
      <c r="Q35" s="45"/>
      <c r="R35" s="45"/>
      <c r="S35" s="45"/>
      <c r="T35" s="45"/>
      <c r="U35" s="45"/>
      <c r="V35" s="45"/>
    </row>
    <row r="36" spans="1:22" ht="13.5" customHeight="1" x14ac:dyDescent="0.2">
      <c r="A36" s="256" t="s">
        <v>616</v>
      </c>
      <c r="B36" s="135" t="s">
        <v>2829</v>
      </c>
      <c r="C36" s="117" t="s">
        <v>2850</v>
      </c>
      <c r="D36" s="299"/>
      <c r="E36" s="300"/>
      <c r="F36" s="45"/>
      <c r="G36" s="45"/>
      <c r="H36" s="45"/>
      <c r="I36" s="45"/>
      <c r="J36" s="45"/>
      <c r="K36" s="45"/>
      <c r="L36" s="45"/>
      <c r="M36" s="45"/>
      <c r="N36" s="45"/>
      <c r="O36" s="45"/>
      <c r="P36" s="45"/>
      <c r="Q36" s="45"/>
      <c r="R36" s="45"/>
      <c r="S36" s="45"/>
      <c r="T36" s="45"/>
      <c r="U36" s="45"/>
      <c r="V36" s="45"/>
    </row>
    <row r="37" spans="1:22" ht="13.5" customHeight="1" x14ac:dyDescent="0.2">
      <c r="A37" s="256" t="s">
        <v>616</v>
      </c>
      <c r="B37" s="135" t="s">
        <v>2831</v>
      </c>
      <c r="C37" s="117" t="s">
        <v>2851</v>
      </c>
      <c r="D37" s="299"/>
      <c r="E37" s="300"/>
      <c r="F37" s="45"/>
      <c r="G37" s="45"/>
      <c r="H37" s="45"/>
      <c r="I37" s="45"/>
      <c r="J37" s="45"/>
      <c r="K37" s="45"/>
      <c r="L37" s="45"/>
      <c r="M37" s="45"/>
      <c r="N37" s="45"/>
      <c r="O37" s="45"/>
      <c r="P37" s="45"/>
      <c r="Q37" s="45"/>
      <c r="R37" s="45"/>
      <c r="S37" s="45"/>
      <c r="T37" s="45"/>
      <c r="U37" s="45"/>
      <c r="V37" s="45"/>
    </row>
    <row r="38" spans="1:22" ht="13.5" customHeight="1" x14ac:dyDescent="0.2">
      <c r="A38" s="256" t="s">
        <v>2852</v>
      </c>
      <c r="B38" s="135" t="s">
        <v>2853</v>
      </c>
      <c r="C38" s="117" t="s">
        <v>2852</v>
      </c>
      <c r="D38" s="101">
        <f t="shared" ref="D38:E38" si="6">D39+D44</f>
        <v>0</v>
      </c>
      <c r="E38" s="132">
        <f t="shared" si="6"/>
        <v>0</v>
      </c>
      <c r="F38" s="45"/>
      <c r="G38" s="45"/>
      <c r="H38" s="45"/>
      <c r="I38" s="45"/>
      <c r="J38" s="45"/>
      <c r="K38" s="45"/>
      <c r="L38" s="45"/>
      <c r="M38" s="45"/>
      <c r="N38" s="45"/>
      <c r="O38" s="45"/>
      <c r="P38" s="45"/>
      <c r="Q38" s="45"/>
      <c r="R38" s="45"/>
      <c r="S38" s="45"/>
      <c r="T38" s="45"/>
      <c r="U38" s="45"/>
      <c r="V38" s="45"/>
    </row>
    <row r="39" spans="1:22" ht="13.5" customHeight="1" x14ac:dyDescent="0.2">
      <c r="A39" s="256" t="s">
        <v>2854</v>
      </c>
      <c r="B39" s="135" t="s">
        <v>2855</v>
      </c>
      <c r="C39" s="117" t="s">
        <v>2854</v>
      </c>
      <c r="D39" s="101">
        <f t="shared" ref="D39:E39" si="7">SUM(D40:D43)</f>
        <v>0</v>
      </c>
      <c r="E39" s="132">
        <f t="shared" si="7"/>
        <v>0</v>
      </c>
      <c r="F39" s="45"/>
      <c r="G39" s="45"/>
      <c r="H39" s="45"/>
      <c r="I39" s="45"/>
      <c r="J39" s="45"/>
      <c r="K39" s="45"/>
      <c r="L39" s="45"/>
      <c r="M39" s="45"/>
      <c r="N39" s="45"/>
      <c r="O39" s="45"/>
      <c r="P39" s="45"/>
      <c r="Q39" s="45"/>
      <c r="R39" s="45"/>
      <c r="S39" s="45"/>
      <c r="T39" s="45"/>
      <c r="U39" s="45"/>
      <c r="V39" s="45"/>
    </row>
    <row r="40" spans="1:22" ht="13.5" customHeight="1" x14ac:dyDescent="0.2">
      <c r="A40" s="256" t="s">
        <v>616</v>
      </c>
      <c r="B40" s="135" t="s">
        <v>2856</v>
      </c>
      <c r="C40" s="117" t="s">
        <v>2857</v>
      </c>
      <c r="D40" s="299"/>
      <c r="E40" s="300"/>
      <c r="F40" s="45"/>
      <c r="G40" s="45"/>
      <c r="H40" s="45"/>
      <c r="I40" s="45"/>
      <c r="J40" s="45"/>
      <c r="K40" s="45"/>
      <c r="L40" s="45"/>
      <c r="M40" s="45"/>
      <c r="N40" s="45"/>
      <c r="O40" s="45"/>
      <c r="P40" s="45"/>
      <c r="Q40" s="45"/>
      <c r="R40" s="45"/>
      <c r="S40" s="45"/>
      <c r="T40" s="45"/>
      <c r="U40" s="45"/>
      <c r="V40" s="45"/>
    </row>
    <row r="41" spans="1:22" ht="13.5" customHeight="1" x14ac:dyDescent="0.2">
      <c r="A41" s="256" t="s">
        <v>616</v>
      </c>
      <c r="B41" s="135" t="s">
        <v>2305</v>
      </c>
      <c r="C41" s="117" t="s">
        <v>2858</v>
      </c>
      <c r="D41" s="299"/>
      <c r="E41" s="300"/>
      <c r="F41" s="45"/>
      <c r="G41" s="45"/>
      <c r="H41" s="45"/>
      <c r="I41" s="45"/>
      <c r="J41" s="45"/>
      <c r="K41" s="45"/>
      <c r="L41" s="45"/>
      <c r="M41" s="45"/>
      <c r="N41" s="45"/>
      <c r="O41" s="45"/>
      <c r="P41" s="45"/>
      <c r="Q41" s="45"/>
      <c r="R41" s="45"/>
      <c r="S41" s="45"/>
      <c r="T41" s="45"/>
      <c r="U41" s="45"/>
      <c r="V41" s="45"/>
    </row>
    <row r="42" spans="1:22" ht="13.5" customHeight="1" x14ac:dyDescent="0.2">
      <c r="A42" s="256" t="s">
        <v>616</v>
      </c>
      <c r="B42" s="135" t="s">
        <v>2859</v>
      </c>
      <c r="C42" s="117" t="s">
        <v>2860</v>
      </c>
      <c r="D42" s="299"/>
      <c r="E42" s="300"/>
      <c r="F42" s="45"/>
      <c r="G42" s="45"/>
      <c r="H42" s="45"/>
      <c r="I42" s="45"/>
      <c r="J42" s="45"/>
      <c r="K42" s="45"/>
      <c r="L42" s="45"/>
      <c r="M42" s="45"/>
      <c r="N42" s="45"/>
      <c r="O42" s="45"/>
      <c r="P42" s="45"/>
      <c r="Q42" s="45"/>
      <c r="R42" s="45"/>
      <c r="S42" s="45"/>
      <c r="T42" s="45"/>
      <c r="U42" s="45"/>
      <c r="V42" s="45"/>
    </row>
    <row r="43" spans="1:22" ht="13.5" customHeight="1" x14ac:dyDescent="0.2">
      <c r="A43" s="256" t="s">
        <v>616</v>
      </c>
      <c r="B43" s="135" t="s">
        <v>2861</v>
      </c>
      <c r="C43" s="117" t="s">
        <v>2862</v>
      </c>
      <c r="D43" s="299"/>
      <c r="E43" s="300"/>
      <c r="F43" s="45"/>
      <c r="G43" s="45"/>
      <c r="H43" s="45"/>
      <c r="I43" s="45"/>
      <c r="J43" s="45"/>
      <c r="K43" s="45"/>
      <c r="L43" s="45"/>
      <c r="M43" s="45"/>
      <c r="N43" s="45"/>
      <c r="O43" s="45"/>
      <c r="P43" s="45"/>
      <c r="Q43" s="45"/>
      <c r="R43" s="45"/>
      <c r="S43" s="45"/>
      <c r="T43" s="45"/>
      <c r="U43" s="45"/>
      <c r="V43" s="45"/>
    </row>
    <row r="44" spans="1:22" ht="13.5" customHeight="1" x14ac:dyDescent="0.2">
      <c r="A44" s="256" t="s">
        <v>2863</v>
      </c>
      <c r="B44" s="135" t="s">
        <v>2864</v>
      </c>
      <c r="C44" s="117" t="s">
        <v>2863</v>
      </c>
      <c r="D44" s="101">
        <f t="shared" ref="D44:E44" si="8">SUM(D45:D48)</f>
        <v>0</v>
      </c>
      <c r="E44" s="132">
        <f t="shared" si="8"/>
        <v>0</v>
      </c>
      <c r="F44" s="45"/>
      <c r="G44" s="45"/>
      <c r="H44" s="45"/>
      <c r="I44" s="45"/>
      <c r="J44" s="45"/>
      <c r="K44" s="45"/>
      <c r="L44" s="45"/>
      <c r="M44" s="45"/>
      <c r="N44" s="45"/>
      <c r="O44" s="45"/>
      <c r="P44" s="45"/>
      <c r="Q44" s="45"/>
      <c r="R44" s="45"/>
      <c r="S44" s="45"/>
      <c r="T44" s="45"/>
      <c r="U44" s="45"/>
      <c r="V44" s="45"/>
    </row>
    <row r="45" spans="1:22" ht="13.5" customHeight="1" x14ac:dyDescent="0.2">
      <c r="A45" s="256" t="s">
        <v>616</v>
      </c>
      <c r="B45" s="135" t="s">
        <v>2856</v>
      </c>
      <c r="C45" s="117" t="s">
        <v>2865</v>
      </c>
      <c r="D45" s="299"/>
      <c r="E45" s="300"/>
      <c r="F45" s="45"/>
      <c r="G45" s="45"/>
      <c r="H45" s="45"/>
      <c r="I45" s="45"/>
      <c r="J45" s="45"/>
      <c r="K45" s="45"/>
      <c r="L45" s="45"/>
      <c r="M45" s="45"/>
      <c r="N45" s="45"/>
      <c r="O45" s="45"/>
      <c r="P45" s="45"/>
      <c r="Q45" s="45"/>
      <c r="R45" s="45"/>
      <c r="S45" s="45"/>
      <c r="T45" s="45"/>
      <c r="U45" s="45"/>
      <c r="V45" s="45"/>
    </row>
    <row r="46" spans="1:22" ht="13.5" customHeight="1" x14ac:dyDescent="0.2">
      <c r="A46" s="256" t="s">
        <v>616</v>
      </c>
      <c r="B46" s="135" t="s">
        <v>2305</v>
      </c>
      <c r="C46" s="117" t="s">
        <v>2866</v>
      </c>
      <c r="D46" s="299"/>
      <c r="E46" s="300"/>
      <c r="F46" s="45"/>
      <c r="G46" s="45"/>
      <c r="H46" s="45"/>
      <c r="I46" s="45"/>
      <c r="J46" s="45"/>
      <c r="K46" s="45"/>
      <c r="L46" s="45"/>
      <c r="M46" s="45"/>
      <c r="N46" s="45"/>
      <c r="O46" s="45"/>
      <c r="P46" s="45"/>
      <c r="Q46" s="45"/>
      <c r="R46" s="45"/>
      <c r="S46" s="45"/>
      <c r="T46" s="45"/>
      <c r="U46" s="45"/>
      <c r="V46" s="45"/>
    </row>
    <row r="47" spans="1:22" ht="13.5" customHeight="1" x14ac:dyDescent="0.2">
      <c r="A47" s="256" t="s">
        <v>616</v>
      </c>
      <c r="B47" s="135" t="s">
        <v>2859</v>
      </c>
      <c r="C47" s="117" t="s">
        <v>2867</v>
      </c>
      <c r="D47" s="299"/>
      <c r="E47" s="300"/>
      <c r="F47" s="45"/>
      <c r="G47" s="45"/>
      <c r="H47" s="45"/>
      <c r="I47" s="45"/>
      <c r="J47" s="45"/>
      <c r="K47" s="45"/>
      <c r="L47" s="45"/>
      <c r="M47" s="45"/>
      <c r="N47" s="45"/>
      <c r="O47" s="45"/>
      <c r="P47" s="45"/>
      <c r="Q47" s="45"/>
      <c r="R47" s="45"/>
      <c r="S47" s="45"/>
      <c r="T47" s="45"/>
      <c r="U47" s="45"/>
      <c r="V47" s="45"/>
    </row>
    <row r="48" spans="1:22" ht="13.5" customHeight="1" x14ac:dyDescent="0.2">
      <c r="A48" s="257"/>
      <c r="B48" s="136" t="s">
        <v>2861</v>
      </c>
      <c r="C48" s="209" t="s">
        <v>2868</v>
      </c>
      <c r="D48" s="303"/>
      <c r="E48" s="304"/>
      <c r="F48" s="45"/>
      <c r="G48" s="45"/>
      <c r="H48" s="45"/>
      <c r="I48" s="45"/>
      <c r="J48" s="45"/>
      <c r="K48" s="45"/>
      <c r="L48" s="45"/>
      <c r="M48" s="45"/>
      <c r="N48" s="45"/>
      <c r="O48" s="45"/>
      <c r="P48" s="45"/>
      <c r="Q48" s="45"/>
      <c r="R48" s="45"/>
      <c r="S48" s="45"/>
      <c r="T48" s="45"/>
      <c r="U48" s="45"/>
      <c r="V48" s="45"/>
    </row>
    <row r="49" spans="1:22" ht="12" customHeight="1" x14ac:dyDescent="0.2">
      <c r="A49" s="249"/>
      <c r="B49" s="244"/>
      <c r="C49" s="239"/>
      <c r="D49" s="45"/>
      <c r="E49" s="45"/>
      <c r="F49" s="45"/>
      <c r="G49" s="45"/>
      <c r="H49" s="45"/>
      <c r="I49" s="45"/>
      <c r="J49" s="45"/>
      <c r="K49" s="45"/>
      <c r="L49" s="45"/>
      <c r="M49" s="45"/>
      <c r="N49" s="45"/>
      <c r="O49" s="45"/>
      <c r="P49" s="45"/>
      <c r="Q49" s="45"/>
      <c r="R49" s="45"/>
      <c r="S49" s="45"/>
      <c r="T49" s="45"/>
      <c r="U49" s="45"/>
      <c r="V49" s="45"/>
    </row>
    <row r="50" spans="1:22" ht="12" customHeight="1" x14ac:dyDescent="0.2">
      <c r="A50" s="249"/>
      <c r="B50" s="244"/>
      <c r="C50" s="239"/>
      <c r="D50" s="45"/>
      <c r="E50" s="45"/>
      <c r="F50" s="45"/>
      <c r="G50" s="45"/>
      <c r="H50" s="45"/>
      <c r="I50" s="45"/>
      <c r="J50" s="45"/>
      <c r="K50" s="45"/>
      <c r="L50" s="45"/>
      <c r="M50" s="45"/>
      <c r="N50" s="45"/>
      <c r="O50" s="45"/>
      <c r="P50" s="45"/>
      <c r="Q50" s="45"/>
      <c r="R50" s="45"/>
      <c r="S50" s="45"/>
      <c r="T50" s="45"/>
      <c r="U50" s="45"/>
      <c r="V50" s="45"/>
    </row>
    <row r="51" spans="1:22" ht="12" customHeight="1" x14ac:dyDescent="0.2">
      <c r="A51" s="248"/>
      <c r="B51" s="245"/>
      <c r="C51" s="240"/>
      <c r="D51" s="390"/>
      <c r="E51" s="389"/>
      <c r="F51" s="47"/>
      <c r="G51" s="47"/>
      <c r="H51" s="47"/>
      <c r="I51" s="47"/>
      <c r="J51" s="47"/>
      <c r="K51" s="47"/>
      <c r="L51" s="47"/>
      <c r="M51" s="47"/>
      <c r="N51" s="47"/>
      <c r="O51" s="47"/>
      <c r="P51" s="47"/>
      <c r="Q51" s="47"/>
      <c r="R51" s="47"/>
      <c r="S51" s="47"/>
      <c r="T51" s="47"/>
      <c r="U51" s="47"/>
      <c r="V51" s="47"/>
    </row>
    <row r="52" spans="1:22" ht="12" customHeight="1" x14ac:dyDescent="0.2">
      <c r="A52" s="248"/>
      <c r="B52" s="245"/>
      <c r="C52" s="240"/>
      <c r="D52" s="47"/>
      <c r="E52" s="47"/>
      <c r="F52" s="47"/>
      <c r="G52" s="47"/>
      <c r="H52" s="47"/>
      <c r="I52" s="47"/>
      <c r="J52" s="47"/>
      <c r="K52" s="47"/>
      <c r="L52" s="47"/>
      <c r="M52" s="47"/>
      <c r="N52" s="47"/>
      <c r="O52" s="47"/>
      <c r="P52" s="47"/>
      <c r="Q52" s="47"/>
      <c r="R52" s="47"/>
      <c r="S52" s="47"/>
      <c r="T52" s="47"/>
      <c r="U52" s="47"/>
      <c r="V52" s="47"/>
    </row>
    <row r="53" spans="1:22" ht="12" customHeight="1" x14ac:dyDescent="0.2">
      <c r="A53" s="248"/>
      <c r="B53" s="245"/>
      <c r="C53" s="240"/>
      <c r="D53" s="47"/>
      <c r="E53" s="47"/>
      <c r="F53" s="47"/>
      <c r="G53" s="47"/>
      <c r="H53" s="47"/>
      <c r="I53" s="47"/>
      <c r="J53" s="47"/>
      <c r="K53" s="47"/>
      <c r="L53" s="47"/>
      <c r="M53" s="47"/>
      <c r="N53" s="47"/>
      <c r="O53" s="47"/>
      <c r="P53" s="47"/>
      <c r="Q53" s="47"/>
      <c r="R53" s="47"/>
      <c r="S53" s="47"/>
      <c r="T53" s="47"/>
      <c r="U53" s="47"/>
      <c r="V53" s="47"/>
    </row>
    <row r="54" spans="1:22" ht="12" customHeight="1" x14ac:dyDescent="0.2">
      <c r="A54" s="248"/>
      <c r="B54" s="245"/>
      <c r="C54" s="240"/>
      <c r="D54" s="47"/>
      <c r="E54" s="47"/>
      <c r="F54" s="47"/>
      <c r="G54" s="47"/>
      <c r="H54" s="47"/>
      <c r="I54" s="47"/>
      <c r="J54" s="47"/>
      <c r="K54" s="47"/>
      <c r="L54" s="47"/>
      <c r="M54" s="47"/>
      <c r="N54" s="47"/>
      <c r="O54" s="47"/>
      <c r="P54" s="47"/>
      <c r="Q54" s="47"/>
      <c r="R54" s="47"/>
      <c r="S54" s="47"/>
      <c r="T54" s="47"/>
      <c r="U54" s="47"/>
      <c r="V54" s="47"/>
    </row>
    <row r="55" spans="1:22" ht="12" customHeight="1" x14ac:dyDescent="0.2">
      <c r="A55" s="249"/>
      <c r="B55" s="244"/>
      <c r="C55" s="239"/>
      <c r="D55" s="45"/>
      <c r="E55" s="45"/>
      <c r="F55" s="45"/>
      <c r="G55" s="45"/>
      <c r="H55" s="45"/>
      <c r="I55" s="45"/>
      <c r="J55" s="45"/>
      <c r="K55" s="45"/>
      <c r="L55" s="45"/>
      <c r="M55" s="45"/>
      <c r="N55" s="45"/>
      <c r="O55" s="45"/>
      <c r="P55" s="45"/>
      <c r="Q55" s="45"/>
      <c r="R55" s="45"/>
      <c r="S55" s="45"/>
      <c r="T55" s="45"/>
      <c r="U55" s="45"/>
      <c r="V55" s="45"/>
    </row>
    <row r="56" spans="1:22" ht="12" customHeight="1" x14ac:dyDescent="0.2">
      <c r="A56" s="249"/>
      <c r="B56" s="244"/>
      <c r="C56" s="239"/>
      <c r="D56" s="45"/>
      <c r="E56" s="45"/>
      <c r="F56" s="45"/>
      <c r="G56" s="45"/>
      <c r="H56" s="45"/>
      <c r="I56" s="45"/>
      <c r="J56" s="45"/>
      <c r="K56" s="45"/>
      <c r="L56" s="45"/>
      <c r="M56" s="45"/>
      <c r="N56" s="45"/>
      <c r="O56" s="45"/>
      <c r="P56" s="45"/>
      <c r="Q56" s="45"/>
      <c r="R56" s="45"/>
      <c r="S56" s="45"/>
      <c r="T56" s="45"/>
      <c r="U56" s="45"/>
      <c r="V56" s="45"/>
    </row>
    <row r="57" spans="1:22" ht="12" customHeight="1" x14ac:dyDescent="0.2">
      <c r="A57" s="249"/>
      <c r="B57" s="244"/>
      <c r="C57" s="239"/>
      <c r="D57" s="45"/>
      <c r="E57" s="45"/>
      <c r="F57" s="45"/>
      <c r="G57" s="45"/>
      <c r="H57" s="45"/>
      <c r="I57" s="45"/>
      <c r="J57" s="45"/>
      <c r="K57" s="45"/>
      <c r="L57" s="45"/>
      <c r="M57" s="45"/>
      <c r="N57" s="45"/>
      <c r="O57" s="45"/>
      <c r="P57" s="45"/>
      <c r="Q57" s="45"/>
      <c r="R57" s="45"/>
      <c r="S57" s="45"/>
      <c r="T57" s="45"/>
      <c r="U57" s="45"/>
      <c r="V57" s="45"/>
    </row>
    <row r="58" spans="1:22" ht="12" customHeight="1" x14ac:dyDescent="0.2">
      <c r="A58" s="249"/>
      <c r="B58" s="244"/>
      <c r="C58" s="239"/>
      <c r="D58" s="45"/>
      <c r="E58" s="45"/>
      <c r="F58" s="45"/>
      <c r="G58" s="45"/>
      <c r="H58" s="45"/>
      <c r="I58" s="45"/>
      <c r="J58" s="45"/>
      <c r="K58" s="45"/>
      <c r="L58" s="45"/>
      <c r="M58" s="45"/>
      <c r="N58" s="45"/>
      <c r="O58" s="45"/>
      <c r="P58" s="45"/>
      <c r="Q58" s="45"/>
      <c r="R58" s="45"/>
      <c r="S58" s="45"/>
      <c r="T58" s="45"/>
      <c r="U58" s="45"/>
      <c r="V58" s="45"/>
    </row>
    <row r="59" spans="1:22" ht="12" customHeight="1" x14ac:dyDescent="0.2">
      <c r="A59" s="249"/>
      <c r="B59" s="244"/>
      <c r="C59" s="239"/>
      <c r="D59" s="45"/>
      <c r="E59" s="45"/>
      <c r="F59" s="45"/>
      <c r="G59" s="45"/>
      <c r="H59" s="45"/>
      <c r="I59" s="45"/>
      <c r="J59" s="45"/>
      <c r="K59" s="45"/>
      <c r="L59" s="45"/>
      <c r="M59" s="45"/>
      <c r="N59" s="45"/>
      <c r="O59" s="45"/>
      <c r="P59" s="45"/>
      <c r="Q59" s="45"/>
      <c r="R59" s="45"/>
      <c r="S59" s="45"/>
      <c r="T59" s="45"/>
      <c r="U59" s="45"/>
      <c r="V59" s="45"/>
    </row>
    <row r="60" spans="1:22" ht="12" customHeight="1" x14ac:dyDescent="0.2">
      <c r="A60" s="249"/>
      <c r="B60" s="244"/>
      <c r="C60" s="239"/>
      <c r="D60" s="45"/>
      <c r="E60" s="45"/>
      <c r="F60" s="45"/>
      <c r="G60" s="45"/>
      <c r="H60" s="45"/>
      <c r="I60" s="45"/>
      <c r="J60" s="45"/>
      <c r="K60" s="45"/>
      <c r="L60" s="45"/>
      <c r="M60" s="45"/>
      <c r="N60" s="45"/>
      <c r="O60" s="45"/>
      <c r="P60" s="45"/>
      <c r="Q60" s="45"/>
      <c r="R60" s="45"/>
      <c r="S60" s="45"/>
      <c r="T60" s="45"/>
      <c r="U60" s="45"/>
      <c r="V60" s="45"/>
    </row>
    <row r="61" spans="1:22" ht="12" customHeight="1" x14ac:dyDescent="0.2">
      <c r="A61" s="249"/>
      <c r="B61" s="244"/>
      <c r="C61" s="239"/>
      <c r="D61" s="45"/>
      <c r="E61" s="45"/>
      <c r="F61" s="45"/>
      <c r="G61" s="45"/>
      <c r="H61" s="45"/>
      <c r="I61" s="45"/>
      <c r="J61" s="45"/>
      <c r="K61" s="45"/>
      <c r="L61" s="45"/>
      <c r="M61" s="45"/>
      <c r="N61" s="45"/>
      <c r="O61" s="45"/>
      <c r="P61" s="45"/>
      <c r="Q61" s="45"/>
      <c r="R61" s="45"/>
      <c r="S61" s="45"/>
      <c r="T61" s="45"/>
      <c r="U61" s="45"/>
      <c r="V61" s="45"/>
    </row>
    <row r="62" spans="1:22" ht="12" customHeight="1" x14ac:dyDescent="0.2">
      <c r="A62" s="249"/>
      <c r="B62" s="244"/>
      <c r="C62" s="239"/>
      <c r="D62" s="45"/>
      <c r="E62" s="45"/>
      <c r="F62" s="45"/>
      <c r="G62" s="45"/>
      <c r="H62" s="45"/>
      <c r="I62" s="45"/>
      <c r="J62" s="45"/>
      <c r="K62" s="45"/>
      <c r="L62" s="45"/>
      <c r="M62" s="45"/>
      <c r="N62" s="45"/>
      <c r="O62" s="45"/>
      <c r="P62" s="45"/>
      <c r="Q62" s="45"/>
      <c r="R62" s="45"/>
      <c r="S62" s="45"/>
      <c r="T62" s="45"/>
      <c r="U62" s="45"/>
      <c r="V62" s="45"/>
    </row>
    <row r="63" spans="1:22" ht="12" customHeight="1" x14ac:dyDescent="0.2">
      <c r="A63" s="249"/>
      <c r="B63" s="244"/>
      <c r="C63" s="239"/>
      <c r="D63" s="45"/>
      <c r="E63" s="45"/>
      <c r="F63" s="45"/>
      <c r="G63" s="45"/>
      <c r="H63" s="45"/>
      <c r="I63" s="45"/>
      <c r="J63" s="45"/>
      <c r="K63" s="45"/>
      <c r="L63" s="45"/>
      <c r="M63" s="45"/>
      <c r="N63" s="45"/>
      <c r="O63" s="45"/>
      <c r="P63" s="45"/>
      <c r="Q63" s="45"/>
      <c r="R63" s="45"/>
      <c r="S63" s="45"/>
      <c r="T63" s="45"/>
      <c r="U63" s="45"/>
      <c r="V63" s="45"/>
    </row>
    <row r="64" spans="1:22" ht="12" customHeight="1" x14ac:dyDescent="0.2">
      <c r="A64" s="249"/>
      <c r="B64" s="244"/>
      <c r="C64" s="239"/>
      <c r="D64" s="45"/>
      <c r="E64" s="45"/>
      <c r="F64" s="45"/>
      <c r="G64" s="45"/>
      <c r="H64" s="45"/>
      <c r="I64" s="45"/>
      <c r="J64" s="45"/>
      <c r="K64" s="45"/>
      <c r="L64" s="45"/>
      <c r="M64" s="45"/>
      <c r="N64" s="45"/>
      <c r="O64" s="45"/>
      <c r="P64" s="45"/>
      <c r="Q64" s="45"/>
      <c r="R64" s="45"/>
      <c r="S64" s="45"/>
      <c r="T64" s="45"/>
      <c r="U64" s="45"/>
      <c r="V64" s="45"/>
    </row>
    <row r="65" spans="1:22" ht="12" customHeight="1" x14ac:dyDescent="0.2">
      <c r="A65" s="249"/>
      <c r="B65" s="244"/>
      <c r="C65" s="239"/>
      <c r="D65" s="45"/>
      <c r="E65" s="45"/>
      <c r="F65" s="45"/>
      <c r="G65" s="45"/>
      <c r="H65" s="45"/>
      <c r="I65" s="45"/>
      <c r="J65" s="45"/>
      <c r="K65" s="45"/>
      <c r="L65" s="45"/>
      <c r="M65" s="45"/>
      <c r="N65" s="45"/>
      <c r="O65" s="45"/>
      <c r="P65" s="45"/>
      <c r="Q65" s="45"/>
      <c r="R65" s="45"/>
      <c r="S65" s="45"/>
      <c r="T65" s="45"/>
      <c r="U65" s="45"/>
      <c r="V65" s="45"/>
    </row>
    <row r="66" spans="1:22" ht="12" customHeight="1" x14ac:dyDescent="0.2">
      <c r="A66" s="249"/>
      <c r="B66" s="244"/>
      <c r="C66" s="239"/>
      <c r="D66" s="45"/>
      <c r="E66" s="45"/>
      <c r="F66" s="45"/>
      <c r="G66" s="45"/>
      <c r="H66" s="45"/>
      <c r="I66" s="45"/>
      <c r="J66" s="45"/>
      <c r="K66" s="45"/>
      <c r="L66" s="45"/>
      <c r="M66" s="45"/>
      <c r="N66" s="45"/>
      <c r="O66" s="45"/>
      <c r="P66" s="45"/>
      <c r="Q66" s="45"/>
      <c r="R66" s="45"/>
      <c r="S66" s="45"/>
      <c r="T66" s="45"/>
      <c r="U66" s="45"/>
      <c r="V66" s="45"/>
    </row>
    <row r="67" spans="1:22" ht="12" customHeight="1" x14ac:dyDescent="0.2">
      <c r="A67" s="249"/>
      <c r="B67" s="244"/>
      <c r="C67" s="239"/>
      <c r="D67" s="45"/>
      <c r="E67" s="45"/>
      <c r="F67" s="45"/>
      <c r="G67" s="45"/>
      <c r="H67" s="45"/>
      <c r="I67" s="45"/>
      <c r="J67" s="45"/>
      <c r="K67" s="45"/>
      <c r="L67" s="45"/>
      <c r="M67" s="45"/>
      <c r="N67" s="45"/>
      <c r="O67" s="45"/>
      <c r="P67" s="45"/>
      <c r="Q67" s="45"/>
      <c r="R67" s="45"/>
      <c r="S67" s="45"/>
      <c r="T67" s="45"/>
      <c r="U67" s="45"/>
      <c r="V67" s="45"/>
    </row>
    <row r="68" spans="1:22" ht="12" customHeight="1" x14ac:dyDescent="0.2">
      <c r="A68" s="249"/>
      <c r="B68" s="244"/>
      <c r="C68" s="239"/>
      <c r="D68" s="45"/>
      <c r="E68" s="45"/>
      <c r="F68" s="45"/>
      <c r="G68" s="45"/>
      <c r="H68" s="45"/>
      <c r="I68" s="45"/>
      <c r="J68" s="45"/>
      <c r="K68" s="45"/>
      <c r="L68" s="45"/>
      <c r="M68" s="45"/>
      <c r="N68" s="45"/>
      <c r="O68" s="45"/>
      <c r="P68" s="45"/>
      <c r="Q68" s="45"/>
      <c r="R68" s="45"/>
      <c r="S68" s="45"/>
      <c r="T68" s="45"/>
      <c r="U68" s="45"/>
      <c r="V68" s="45"/>
    </row>
    <row r="69" spans="1:22" ht="12" customHeight="1" x14ac:dyDescent="0.2">
      <c r="A69" s="249"/>
      <c r="B69" s="244"/>
      <c r="C69" s="239"/>
      <c r="D69" s="45"/>
      <c r="E69" s="45"/>
      <c r="F69" s="45"/>
      <c r="G69" s="45"/>
      <c r="H69" s="45"/>
      <c r="I69" s="45"/>
      <c r="J69" s="45"/>
      <c r="K69" s="45"/>
      <c r="L69" s="45"/>
      <c r="M69" s="45"/>
      <c r="N69" s="45"/>
      <c r="O69" s="45"/>
      <c r="P69" s="45"/>
      <c r="Q69" s="45"/>
      <c r="R69" s="45"/>
      <c r="S69" s="45"/>
      <c r="T69" s="45"/>
      <c r="U69" s="45"/>
      <c r="V69" s="45"/>
    </row>
    <row r="70" spans="1:22" ht="12" customHeight="1" x14ac:dyDescent="0.2">
      <c r="A70" s="249"/>
      <c r="B70" s="244"/>
      <c r="C70" s="239"/>
      <c r="D70" s="45"/>
      <c r="E70" s="45"/>
      <c r="F70" s="45"/>
      <c r="G70" s="45"/>
      <c r="H70" s="45"/>
      <c r="I70" s="45"/>
      <c r="J70" s="45"/>
      <c r="K70" s="45"/>
      <c r="L70" s="45"/>
      <c r="M70" s="45"/>
      <c r="N70" s="45"/>
      <c r="O70" s="45"/>
      <c r="P70" s="45"/>
      <c r="Q70" s="45"/>
      <c r="R70" s="45"/>
      <c r="S70" s="45"/>
      <c r="T70" s="45"/>
      <c r="U70" s="45"/>
      <c r="V70" s="45"/>
    </row>
    <row r="71" spans="1:22" ht="12" customHeight="1" x14ac:dyDescent="0.2">
      <c r="A71" s="249"/>
      <c r="B71" s="244"/>
      <c r="C71" s="239"/>
      <c r="D71" s="45"/>
      <c r="E71" s="45"/>
      <c r="F71" s="45"/>
      <c r="G71" s="45"/>
      <c r="H71" s="45"/>
      <c r="I71" s="45"/>
      <c r="J71" s="45"/>
      <c r="K71" s="45"/>
      <c r="L71" s="45"/>
      <c r="M71" s="45"/>
      <c r="N71" s="45"/>
      <c r="O71" s="45"/>
      <c r="P71" s="45"/>
      <c r="Q71" s="45"/>
      <c r="R71" s="45"/>
      <c r="S71" s="45"/>
      <c r="T71" s="45"/>
      <c r="U71" s="45"/>
      <c r="V71" s="45"/>
    </row>
    <row r="72" spans="1:22" ht="12" customHeight="1" x14ac:dyDescent="0.2">
      <c r="A72" s="249"/>
      <c r="B72" s="244"/>
      <c r="C72" s="239"/>
      <c r="D72" s="45"/>
      <c r="E72" s="45"/>
      <c r="F72" s="45"/>
      <c r="G72" s="45"/>
      <c r="H72" s="45"/>
      <c r="I72" s="45"/>
      <c r="J72" s="45"/>
      <c r="K72" s="45"/>
      <c r="L72" s="45"/>
      <c r="M72" s="45"/>
      <c r="N72" s="45"/>
      <c r="O72" s="45"/>
      <c r="P72" s="45"/>
      <c r="Q72" s="45"/>
      <c r="R72" s="45"/>
      <c r="S72" s="45"/>
      <c r="T72" s="45"/>
      <c r="U72" s="45"/>
      <c r="V72" s="45"/>
    </row>
    <row r="73" spans="1:22" ht="12" customHeight="1" x14ac:dyDescent="0.2">
      <c r="A73" s="249"/>
      <c r="B73" s="244"/>
      <c r="C73" s="239"/>
      <c r="D73" s="45"/>
      <c r="E73" s="45"/>
      <c r="F73" s="45"/>
      <c r="G73" s="45"/>
      <c r="H73" s="45"/>
      <c r="I73" s="45"/>
      <c r="J73" s="45"/>
      <c r="K73" s="45"/>
      <c r="L73" s="45"/>
      <c r="M73" s="45"/>
      <c r="N73" s="45"/>
      <c r="O73" s="45"/>
      <c r="P73" s="45"/>
      <c r="Q73" s="45"/>
      <c r="R73" s="45"/>
      <c r="S73" s="45"/>
      <c r="T73" s="45"/>
      <c r="U73" s="45"/>
      <c r="V73" s="45"/>
    </row>
    <row r="74" spans="1:22" ht="12" customHeight="1" x14ac:dyDescent="0.2">
      <c r="A74" s="249"/>
      <c r="B74" s="244"/>
      <c r="C74" s="239"/>
      <c r="D74" s="45"/>
      <c r="E74" s="45"/>
      <c r="F74" s="45"/>
      <c r="G74" s="45"/>
      <c r="H74" s="45"/>
      <c r="I74" s="45"/>
      <c r="J74" s="45"/>
      <c r="K74" s="45"/>
      <c r="L74" s="45"/>
      <c r="M74" s="45"/>
      <c r="N74" s="45"/>
      <c r="O74" s="45"/>
      <c r="P74" s="45"/>
      <c r="Q74" s="45"/>
      <c r="R74" s="45"/>
      <c r="S74" s="45"/>
      <c r="T74" s="45"/>
      <c r="U74" s="45"/>
      <c r="V74" s="45"/>
    </row>
    <row r="75" spans="1:22" ht="12" customHeight="1" x14ac:dyDescent="0.2">
      <c r="A75" s="249"/>
      <c r="B75" s="244"/>
      <c r="C75" s="239"/>
      <c r="D75" s="45"/>
      <c r="E75" s="45"/>
      <c r="F75" s="45"/>
      <c r="G75" s="45"/>
      <c r="H75" s="45"/>
      <c r="I75" s="45"/>
      <c r="J75" s="45"/>
      <c r="K75" s="45"/>
      <c r="L75" s="45"/>
      <c r="M75" s="45"/>
      <c r="N75" s="45"/>
      <c r="O75" s="45"/>
      <c r="P75" s="45"/>
      <c r="Q75" s="45"/>
      <c r="R75" s="45"/>
      <c r="S75" s="45"/>
      <c r="T75" s="45"/>
      <c r="U75" s="45"/>
      <c r="V75" s="45"/>
    </row>
    <row r="76" spans="1:22" ht="12" customHeight="1" x14ac:dyDescent="0.2">
      <c r="A76" s="249"/>
      <c r="B76" s="244"/>
      <c r="C76" s="239"/>
      <c r="D76" s="45"/>
      <c r="E76" s="45"/>
      <c r="F76" s="45"/>
      <c r="G76" s="45"/>
      <c r="H76" s="45"/>
      <c r="I76" s="45"/>
      <c r="J76" s="45"/>
      <c r="K76" s="45"/>
      <c r="L76" s="45"/>
      <c r="M76" s="45"/>
      <c r="N76" s="45"/>
      <c r="O76" s="45"/>
      <c r="P76" s="45"/>
      <c r="Q76" s="45"/>
      <c r="R76" s="45"/>
      <c r="S76" s="45"/>
      <c r="T76" s="45"/>
      <c r="U76" s="45"/>
      <c r="V76" s="45"/>
    </row>
    <row r="77" spans="1:22" ht="12" customHeight="1" x14ac:dyDescent="0.2">
      <c r="A77" s="249"/>
      <c r="B77" s="244"/>
      <c r="C77" s="239"/>
      <c r="D77" s="45"/>
      <c r="E77" s="45"/>
      <c r="F77" s="45"/>
      <c r="G77" s="45"/>
      <c r="H77" s="45"/>
      <c r="I77" s="45"/>
      <c r="J77" s="45"/>
      <c r="K77" s="45"/>
      <c r="L77" s="45"/>
      <c r="M77" s="45"/>
      <c r="N77" s="45"/>
      <c r="O77" s="45"/>
      <c r="P77" s="45"/>
      <c r="Q77" s="45"/>
      <c r="R77" s="45"/>
      <c r="S77" s="45"/>
      <c r="T77" s="45"/>
      <c r="U77" s="45"/>
      <c r="V77" s="45"/>
    </row>
    <row r="78" spans="1:22" ht="12" customHeight="1" x14ac:dyDescent="0.2">
      <c r="A78" s="249"/>
      <c r="B78" s="244"/>
      <c r="C78" s="239"/>
      <c r="D78" s="45"/>
      <c r="E78" s="45"/>
      <c r="F78" s="45"/>
      <c r="G78" s="45"/>
      <c r="H78" s="45"/>
      <c r="I78" s="45"/>
      <c r="J78" s="45"/>
      <c r="K78" s="45"/>
      <c r="L78" s="45"/>
      <c r="M78" s="45"/>
      <c r="N78" s="45"/>
      <c r="O78" s="45"/>
      <c r="P78" s="45"/>
      <c r="Q78" s="45"/>
      <c r="R78" s="45"/>
      <c r="S78" s="45"/>
      <c r="T78" s="45"/>
      <c r="U78" s="45"/>
      <c r="V78" s="45"/>
    </row>
    <row r="79" spans="1:22" ht="12" customHeight="1" x14ac:dyDescent="0.2">
      <c r="A79" s="249"/>
      <c r="B79" s="244"/>
      <c r="C79" s="239"/>
      <c r="D79" s="45"/>
      <c r="E79" s="45"/>
      <c r="F79" s="45"/>
      <c r="G79" s="45"/>
      <c r="H79" s="45"/>
      <c r="I79" s="45"/>
      <c r="J79" s="45"/>
      <c r="K79" s="45"/>
      <c r="L79" s="45"/>
      <c r="M79" s="45"/>
      <c r="N79" s="45"/>
      <c r="O79" s="45"/>
      <c r="P79" s="45"/>
      <c r="Q79" s="45"/>
      <c r="R79" s="45"/>
      <c r="S79" s="45"/>
      <c r="T79" s="45"/>
      <c r="U79" s="45"/>
      <c r="V79" s="45"/>
    </row>
    <row r="80" spans="1:22" ht="12" customHeight="1" x14ac:dyDescent="0.2">
      <c r="A80" s="249"/>
      <c r="B80" s="244"/>
      <c r="C80" s="239"/>
      <c r="D80" s="45"/>
      <c r="E80" s="45"/>
      <c r="F80" s="45"/>
      <c r="G80" s="45"/>
      <c r="H80" s="45"/>
      <c r="I80" s="45"/>
      <c r="J80" s="45"/>
      <c r="K80" s="45"/>
      <c r="L80" s="45"/>
      <c r="M80" s="45"/>
      <c r="N80" s="45"/>
      <c r="O80" s="45"/>
      <c r="P80" s="45"/>
      <c r="Q80" s="45"/>
      <c r="R80" s="45"/>
      <c r="S80" s="45"/>
      <c r="T80" s="45"/>
      <c r="U80" s="45"/>
      <c r="V80" s="45"/>
    </row>
    <row r="81" spans="1:22" ht="12" customHeight="1" x14ac:dyDescent="0.2">
      <c r="A81" s="249"/>
      <c r="B81" s="244"/>
      <c r="C81" s="239"/>
      <c r="D81" s="45"/>
      <c r="E81" s="45"/>
      <c r="F81" s="45"/>
      <c r="G81" s="45"/>
      <c r="H81" s="45"/>
      <c r="I81" s="45"/>
      <c r="J81" s="45"/>
      <c r="K81" s="45"/>
      <c r="L81" s="45"/>
      <c r="M81" s="45"/>
      <c r="N81" s="45"/>
      <c r="O81" s="45"/>
      <c r="P81" s="45"/>
      <c r="Q81" s="45"/>
      <c r="R81" s="45"/>
      <c r="S81" s="45"/>
      <c r="T81" s="45"/>
      <c r="U81" s="45"/>
      <c r="V81" s="45"/>
    </row>
    <row r="82" spans="1:22" ht="12" customHeight="1" x14ac:dyDescent="0.2">
      <c r="A82" s="249"/>
      <c r="B82" s="244"/>
      <c r="C82" s="239"/>
      <c r="D82" s="45"/>
      <c r="E82" s="45"/>
      <c r="F82" s="45"/>
      <c r="G82" s="45"/>
      <c r="H82" s="45"/>
      <c r="I82" s="45"/>
      <c r="J82" s="45"/>
      <c r="K82" s="45"/>
      <c r="L82" s="45"/>
      <c r="M82" s="45"/>
      <c r="N82" s="45"/>
      <c r="O82" s="45"/>
      <c r="P82" s="45"/>
      <c r="Q82" s="45"/>
      <c r="R82" s="45"/>
      <c r="S82" s="45"/>
      <c r="T82" s="45"/>
      <c r="U82" s="45"/>
      <c r="V82" s="45"/>
    </row>
    <row r="83" spans="1:22" ht="12" customHeight="1" x14ac:dyDescent="0.2">
      <c r="A83" s="249"/>
      <c r="B83" s="244"/>
      <c r="C83" s="239"/>
      <c r="D83" s="45"/>
      <c r="E83" s="45"/>
      <c r="F83" s="45"/>
      <c r="G83" s="45"/>
      <c r="H83" s="45"/>
      <c r="I83" s="45"/>
      <c r="J83" s="45"/>
      <c r="K83" s="45"/>
      <c r="L83" s="45"/>
      <c r="M83" s="45"/>
      <c r="N83" s="45"/>
      <c r="O83" s="45"/>
      <c r="P83" s="45"/>
      <c r="Q83" s="45"/>
      <c r="R83" s="45"/>
      <c r="S83" s="45"/>
      <c r="T83" s="45"/>
      <c r="U83" s="45"/>
      <c r="V83" s="45"/>
    </row>
    <row r="84" spans="1:22" ht="12" customHeight="1" x14ac:dyDescent="0.2">
      <c r="A84" s="249"/>
      <c r="B84" s="244"/>
      <c r="C84" s="239"/>
      <c r="D84" s="45"/>
      <c r="E84" s="45"/>
      <c r="F84" s="45"/>
      <c r="G84" s="45"/>
      <c r="H84" s="45"/>
      <c r="I84" s="45"/>
      <c r="J84" s="45"/>
      <c r="K84" s="45"/>
      <c r="L84" s="45"/>
      <c r="M84" s="45"/>
      <c r="N84" s="45"/>
      <c r="O84" s="45"/>
      <c r="P84" s="45"/>
      <c r="Q84" s="45"/>
      <c r="R84" s="45"/>
      <c r="S84" s="45"/>
      <c r="T84" s="45"/>
      <c r="U84" s="45"/>
      <c r="V84" s="45"/>
    </row>
    <row r="85" spans="1:22" ht="12" customHeight="1" x14ac:dyDescent="0.2">
      <c r="A85" s="249"/>
      <c r="B85" s="244"/>
      <c r="C85" s="239"/>
      <c r="D85" s="45"/>
      <c r="E85" s="45"/>
      <c r="F85" s="45"/>
      <c r="G85" s="45"/>
      <c r="H85" s="45"/>
      <c r="I85" s="45"/>
      <c r="J85" s="45"/>
      <c r="K85" s="45"/>
      <c r="L85" s="45"/>
      <c r="M85" s="45"/>
      <c r="N85" s="45"/>
      <c r="O85" s="45"/>
      <c r="P85" s="45"/>
      <c r="Q85" s="45"/>
      <c r="R85" s="45"/>
      <c r="S85" s="45"/>
      <c r="T85" s="45"/>
      <c r="U85" s="45"/>
      <c r="V85" s="45"/>
    </row>
    <row r="86" spans="1:22" ht="12" customHeight="1" x14ac:dyDescent="0.2">
      <c r="A86" s="249"/>
      <c r="B86" s="244"/>
      <c r="C86" s="239"/>
      <c r="D86" s="45"/>
      <c r="E86" s="45"/>
      <c r="F86" s="45"/>
      <c r="G86" s="45"/>
      <c r="H86" s="45"/>
      <c r="I86" s="45"/>
      <c r="J86" s="45"/>
      <c r="K86" s="45"/>
      <c r="L86" s="45"/>
      <c r="M86" s="45"/>
      <c r="N86" s="45"/>
      <c r="O86" s="45"/>
      <c r="P86" s="45"/>
      <c r="Q86" s="45"/>
      <c r="R86" s="45"/>
      <c r="S86" s="45"/>
      <c r="T86" s="45"/>
      <c r="U86" s="45"/>
      <c r="V86" s="45"/>
    </row>
    <row r="87" spans="1:22" ht="12" customHeight="1" x14ac:dyDescent="0.2">
      <c r="A87" s="249"/>
      <c r="B87" s="244"/>
      <c r="C87" s="239"/>
      <c r="D87" s="45"/>
      <c r="E87" s="45"/>
      <c r="F87" s="45"/>
      <c r="G87" s="45"/>
      <c r="H87" s="45"/>
      <c r="I87" s="45"/>
      <c r="J87" s="45"/>
      <c r="K87" s="45"/>
      <c r="L87" s="45"/>
      <c r="M87" s="45"/>
      <c r="N87" s="45"/>
      <c r="O87" s="45"/>
      <c r="P87" s="45"/>
      <c r="Q87" s="45"/>
      <c r="R87" s="45"/>
      <c r="S87" s="45"/>
      <c r="T87" s="45"/>
      <c r="U87" s="45"/>
      <c r="V87" s="45"/>
    </row>
    <row r="88" spans="1:22" ht="12" customHeight="1" x14ac:dyDescent="0.2">
      <c r="A88" s="249"/>
      <c r="B88" s="244"/>
      <c r="C88" s="239"/>
      <c r="D88" s="45"/>
      <c r="E88" s="45"/>
      <c r="F88" s="45"/>
      <c r="G88" s="45"/>
      <c r="H88" s="45"/>
      <c r="I88" s="45"/>
      <c r="J88" s="45"/>
      <c r="K88" s="45"/>
      <c r="L88" s="45"/>
      <c r="M88" s="45"/>
      <c r="N88" s="45"/>
      <c r="O88" s="45"/>
      <c r="P88" s="45"/>
      <c r="Q88" s="45"/>
      <c r="R88" s="45"/>
      <c r="S88" s="45"/>
      <c r="T88" s="45"/>
      <c r="U88" s="45"/>
      <c r="V88" s="45"/>
    </row>
    <row r="89" spans="1:22" ht="12" customHeight="1" x14ac:dyDescent="0.2">
      <c r="A89" s="249"/>
      <c r="B89" s="244"/>
      <c r="C89" s="239"/>
      <c r="D89" s="45"/>
      <c r="E89" s="45"/>
      <c r="F89" s="45"/>
      <c r="G89" s="45"/>
      <c r="H89" s="45"/>
      <c r="I89" s="45"/>
      <c r="J89" s="45"/>
      <c r="K89" s="45"/>
      <c r="L89" s="45"/>
      <c r="M89" s="45"/>
      <c r="N89" s="45"/>
      <c r="O89" s="45"/>
      <c r="P89" s="45"/>
      <c r="Q89" s="45"/>
      <c r="R89" s="45"/>
      <c r="S89" s="45"/>
      <c r="T89" s="45"/>
      <c r="U89" s="45"/>
      <c r="V89" s="45"/>
    </row>
    <row r="90" spans="1:22" ht="12" customHeight="1" x14ac:dyDescent="0.2">
      <c r="A90" s="249"/>
      <c r="B90" s="244"/>
      <c r="C90" s="239"/>
      <c r="D90" s="45"/>
      <c r="E90" s="45"/>
      <c r="F90" s="45"/>
      <c r="G90" s="45"/>
      <c r="H90" s="45"/>
      <c r="I90" s="45"/>
      <c r="J90" s="45"/>
      <c r="K90" s="45"/>
      <c r="L90" s="45"/>
      <c r="M90" s="45"/>
      <c r="N90" s="45"/>
      <c r="O90" s="45"/>
      <c r="P90" s="45"/>
      <c r="Q90" s="45"/>
      <c r="R90" s="45"/>
      <c r="S90" s="45"/>
      <c r="T90" s="45"/>
      <c r="U90" s="45"/>
      <c r="V90" s="45"/>
    </row>
    <row r="91" spans="1:22" ht="12" customHeight="1" x14ac:dyDescent="0.2">
      <c r="A91" s="249"/>
      <c r="B91" s="244"/>
      <c r="C91" s="239"/>
      <c r="D91" s="45"/>
      <c r="E91" s="45"/>
      <c r="F91" s="45"/>
      <c r="G91" s="45"/>
      <c r="H91" s="45"/>
      <c r="I91" s="45"/>
      <c r="J91" s="45"/>
      <c r="K91" s="45"/>
      <c r="L91" s="45"/>
      <c r="M91" s="45"/>
      <c r="N91" s="45"/>
      <c r="O91" s="45"/>
      <c r="P91" s="45"/>
      <c r="Q91" s="45"/>
      <c r="R91" s="45"/>
      <c r="S91" s="45"/>
      <c r="T91" s="45"/>
      <c r="U91" s="45"/>
      <c r="V91" s="45"/>
    </row>
    <row r="92" spans="1:22" ht="12" customHeight="1" x14ac:dyDescent="0.2">
      <c r="A92" s="249"/>
      <c r="B92" s="244"/>
      <c r="C92" s="239"/>
      <c r="D92" s="45"/>
      <c r="E92" s="45"/>
      <c r="F92" s="45"/>
      <c r="G92" s="45"/>
      <c r="H92" s="45"/>
      <c r="I92" s="45"/>
      <c r="J92" s="45"/>
      <c r="K92" s="45"/>
      <c r="L92" s="45"/>
      <c r="M92" s="45"/>
      <c r="N92" s="45"/>
      <c r="O92" s="45"/>
      <c r="P92" s="45"/>
      <c r="Q92" s="45"/>
      <c r="R92" s="45"/>
      <c r="S92" s="45"/>
      <c r="T92" s="45"/>
      <c r="U92" s="45"/>
      <c r="V92" s="45"/>
    </row>
    <row r="93" spans="1:22" ht="12" customHeight="1" x14ac:dyDescent="0.2">
      <c r="A93" s="249"/>
      <c r="B93" s="244"/>
      <c r="C93" s="239"/>
      <c r="D93" s="45"/>
      <c r="E93" s="45"/>
      <c r="F93" s="45"/>
      <c r="G93" s="45"/>
      <c r="H93" s="45"/>
      <c r="I93" s="45"/>
      <c r="J93" s="45"/>
      <c r="K93" s="45"/>
      <c r="L93" s="45"/>
      <c r="M93" s="45"/>
      <c r="N93" s="45"/>
      <c r="O93" s="45"/>
      <c r="P93" s="45"/>
      <c r="Q93" s="45"/>
      <c r="R93" s="45"/>
      <c r="S93" s="45"/>
      <c r="T93" s="45"/>
      <c r="U93" s="45"/>
      <c r="V93" s="45"/>
    </row>
    <row r="94" spans="1:22" ht="12" customHeight="1" x14ac:dyDescent="0.2">
      <c r="A94" s="249"/>
      <c r="B94" s="244"/>
      <c r="C94" s="239"/>
      <c r="D94" s="45"/>
      <c r="E94" s="45"/>
      <c r="F94" s="45"/>
      <c r="G94" s="45"/>
      <c r="H94" s="45"/>
      <c r="I94" s="45"/>
      <c r="J94" s="45"/>
      <c r="K94" s="45"/>
      <c r="L94" s="45"/>
      <c r="M94" s="45"/>
      <c r="N94" s="45"/>
      <c r="O94" s="45"/>
      <c r="P94" s="45"/>
      <c r="Q94" s="45"/>
      <c r="R94" s="45"/>
      <c r="S94" s="45"/>
      <c r="T94" s="45"/>
      <c r="U94" s="45"/>
      <c r="V94" s="45"/>
    </row>
    <row r="95" spans="1:22" ht="12" customHeight="1" x14ac:dyDescent="0.2">
      <c r="A95" s="249"/>
      <c r="B95" s="244"/>
      <c r="C95" s="239"/>
      <c r="D95" s="45"/>
      <c r="E95" s="45"/>
      <c r="F95" s="45"/>
      <c r="G95" s="45"/>
      <c r="H95" s="45"/>
      <c r="I95" s="45"/>
      <c r="J95" s="45"/>
      <c r="K95" s="45"/>
      <c r="L95" s="45"/>
      <c r="M95" s="45"/>
      <c r="N95" s="45"/>
      <c r="O95" s="45"/>
      <c r="P95" s="45"/>
      <c r="Q95" s="45"/>
      <c r="R95" s="45"/>
      <c r="S95" s="45"/>
      <c r="T95" s="45"/>
      <c r="U95" s="45"/>
      <c r="V95" s="45"/>
    </row>
    <row r="96" spans="1:22" ht="12" customHeight="1" x14ac:dyDescent="0.2">
      <c r="A96" s="249"/>
      <c r="B96" s="244"/>
      <c r="C96" s="239"/>
      <c r="D96" s="45"/>
      <c r="E96" s="45"/>
      <c r="F96" s="45"/>
      <c r="G96" s="45"/>
      <c r="H96" s="45"/>
      <c r="I96" s="45"/>
      <c r="J96" s="45"/>
      <c r="K96" s="45"/>
      <c r="L96" s="45"/>
      <c r="M96" s="45"/>
      <c r="N96" s="45"/>
      <c r="O96" s="45"/>
      <c r="P96" s="45"/>
      <c r="Q96" s="45"/>
      <c r="R96" s="45"/>
      <c r="S96" s="45"/>
      <c r="T96" s="45"/>
      <c r="U96" s="45"/>
      <c r="V96" s="45"/>
    </row>
    <row r="97" spans="1:22" ht="12" customHeight="1" x14ac:dyDescent="0.2">
      <c r="A97" s="249"/>
      <c r="B97" s="244"/>
      <c r="C97" s="239"/>
      <c r="D97" s="45"/>
      <c r="E97" s="45"/>
      <c r="F97" s="45"/>
      <c r="G97" s="45"/>
      <c r="H97" s="45"/>
      <c r="I97" s="45"/>
      <c r="J97" s="45"/>
      <c r="K97" s="45"/>
      <c r="L97" s="45"/>
      <c r="M97" s="45"/>
      <c r="N97" s="45"/>
      <c r="O97" s="45"/>
      <c r="P97" s="45"/>
      <c r="Q97" s="45"/>
      <c r="R97" s="45"/>
      <c r="S97" s="45"/>
      <c r="T97" s="45"/>
      <c r="U97" s="45"/>
      <c r="V97" s="45"/>
    </row>
    <row r="98" spans="1:22" ht="12" customHeight="1" x14ac:dyDescent="0.2">
      <c r="A98" s="249"/>
      <c r="B98" s="244"/>
      <c r="C98" s="239"/>
      <c r="D98" s="45"/>
      <c r="E98" s="45"/>
      <c r="F98" s="45"/>
      <c r="G98" s="45"/>
      <c r="H98" s="45"/>
      <c r="I98" s="45"/>
      <c r="J98" s="45"/>
      <c r="K98" s="45"/>
      <c r="L98" s="45"/>
      <c r="M98" s="45"/>
      <c r="N98" s="45"/>
      <c r="O98" s="45"/>
      <c r="P98" s="45"/>
      <c r="Q98" s="45"/>
      <c r="R98" s="45"/>
      <c r="S98" s="45"/>
      <c r="T98" s="45"/>
      <c r="U98" s="45"/>
      <c r="V98" s="45"/>
    </row>
    <row r="99" spans="1:22" ht="12" customHeight="1" x14ac:dyDescent="0.2">
      <c r="A99" s="249"/>
      <c r="B99" s="244"/>
      <c r="C99" s="239"/>
      <c r="D99" s="45"/>
      <c r="E99" s="45"/>
      <c r="F99" s="45"/>
      <c r="G99" s="45"/>
      <c r="H99" s="45"/>
      <c r="I99" s="45"/>
      <c r="J99" s="45"/>
      <c r="K99" s="45"/>
      <c r="L99" s="45"/>
      <c r="M99" s="45"/>
      <c r="N99" s="45"/>
      <c r="O99" s="45"/>
      <c r="P99" s="45"/>
      <c r="Q99" s="45"/>
      <c r="R99" s="45"/>
      <c r="S99" s="45"/>
      <c r="T99" s="45"/>
      <c r="U99" s="45"/>
      <c r="V99" s="45"/>
    </row>
    <row r="100" spans="1:22" ht="12" customHeight="1" x14ac:dyDescent="0.2">
      <c r="A100" s="249"/>
      <c r="B100" s="244"/>
      <c r="C100" s="239"/>
      <c r="D100" s="45"/>
      <c r="E100" s="45"/>
      <c r="F100" s="45"/>
      <c r="G100" s="45"/>
      <c r="H100" s="45"/>
      <c r="I100" s="45"/>
      <c r="J100" s="45"/>
      <c r="K100" s="45"/>
      <c r="L100" s="45"/>
      <c r="M100" s="45"/>
      <c r="N100" s="45"/>
      <c r="O100" s="45"/>
      <c r="P100" s="45"/>
      <c r="Q100" s="45"/>
      <c r="R100" s="45"/>
      <c r="S100" s="45"/>
      <c r="T100" s="45"/>
      <c r="U100" s="45"/>
      <c r="V100" s="45"/>
    </row>
    <row r="101" spans="1:22" ht="12" customHeight="1" x14ac:dyDescent="0.2">
      <c r="A101" s="249"/>
      <c r="B101" s="244"/>
      <c r="C101" s="239"/>
      <c r="D101" s="45"/>
      <c r="E101" s="45"/>
      <c r="F101" s="45"/>
      <c r="G101" s="45"/>
      <c r="H101" s="45"/>
      <c r="I101" s="45"/>
      <c r="J101" s="45"/>
      <c r="K101" s="45"/>
      <c r="L101" s="45"/>
      <c r="M101" s="45"/>
      <c r="N101" s="45"/>
      <c r="O101" s="45"/>
      <c r="P101" s="45"/>
      <c r="Q101" s="45"/>
      <c r="R101" s="45"/>
      <c r="S101" s="45"/>
      <c r="T101" s="45"/>
      <c r="U101" s="45"/>
      <c r="V101" s="45"/>
    </row>
    <row r="102" spans="1:22" ht="12" customHeight="1" x14ac:dyDescent="0.2">
      <c r="A102" s="249"/>
      <c r="B102" s="244"/>
      <c r="C102" s="239"/>
      <c r="D102" s="45"/>
      <c r="E102" s="45"/>
      <c r="F102" s="45"/>
      <c r="G102" s="45"/>
      <c r="H102" s="45"/>
      <c r="I102" s="45"/>
      <c r="J102" s="45"/>
      <c r="K102" s="45"/>
      <c r="L102" s="45"/>
      <c r="M102" s="45"/>
      <c r="N102" s="45"/>
      <c r="O102" s="45"/>
      <c r="P102" s="45"/>
      <c r="Q102" s="45"/>
      <c r="R102" s="45"/>
      <c r="S102" s="45"/>
      <c r="T102" s="45"/>
      <c r="U102" s="45"/>
      <c r="V102" s="45"/>
    </row>
    <row r="103" spans="1:22" ht="12" customHeight="1" x14ac:dyDescent="0.2">
      <c r="A103" s="249"/>
      <c r="B103" s="244"/>
      <c r="C103" s="239"/>
      <c r="D103" s="45"/>
      <c r="E103" s="45"/>
      <c r="F103" s="45"/>
      <c r="G103" s="45"/>
      <c r="H103" s="45"/>
      <c r="I103" s="45"/>
      <c r="J103" s="45"/>
      <c r="K103" s="45"/>
      <c r="L103" s="45"/>
      <c r="M103" s="45"/>
      <c r="N103" s="45"/>
      <c r="O103" s="45"/>
      <c r="P103" s="45"/>
      <c r="Q103" s="45"/>
      <c r="R103" s="45"/>
      <c r="S103" s="45"/>
      <c r="T103" s="45"/>
      <c r="U103" s="45"/>
      <c r="V103" s="45"/>
    </row>
    <row r="104" spans="1:22" ht="12" customHeight="1" x14ac:dyDescent="0.2">
      <c r="A104" s="249"/>
      <c r="B104" s="244"/>
      <c r="C104" s="239"/>
      <c r="D104" s="45"/>
      <c r="E104" s="45"/>
      <c r="F104" s="45"/>
      <c r="G104" s="45"/>
      <c r="H104" s="45"/>
      <c r="I104" s="45"/>
      <c r="J104" s="45"/>
      <c r="K104" s="45"/>
      <c r="L104" s="45"/>
      <c r="M104" s="45"/>
      <c r="N104" s="45"/>
      <c r="O104" s="45"/>
      <c r="P104" s="45"/>
      <c r="Q104" s="45"/>
      <c r="R104" s="45"/>
      <c r="S104" s="45"/>
      <c r="T104" s="45"/>
      <c r="U104" s="45"/>
      <c r="V104" s="45"/>
    </row>
    <row r="105" spans="1:22" ht="12" customHeight="1" x14ac:dyDescent="0.2">
      <c r="A105" s="249"/>
      <c r="B105" s="244"/>
      <c r="C105" s="239"/>
      <c r="D105" s="45"/>
      <c r="E105" s="45"/>
      <c r="F105" s="45"/>
      <c r="G105" s="45"/>
      <c r="H105" s="45"/>
      <c r="I105" s="45"/>
      <c r="J105" s="45"/>
      <c r="K105" s="45"/>
      <c r="L105" s="45"/>
      <c r="M105" s="45"/>
      <c r="N105" s="45"/>
      <c r="O105" s="45"/>
      <c r="P105" s="45"/>
      <c r="Q105" s="45"/>
      <c r="R105" s="45"/>
      <c r="S105" s="45"/>
      <c r="T105" s="45"/>
      <c r="U105" s="45"/>
      <c r="V105" s="45"/>
    </row>
    <row r="106" spans="1:22" ht="12" customHeight="1" x14ac:dyDescent="0.2">
      <c r="A106" s="249"/>
      <c r="B106" s="244"/>
      <c r="C106" s="239"/>
      <c r="D106" s="45"/>
      <c r="E106" s="45"/>
      <c r="F106" s="45"/>
      <c r="G106" s="45"/>
      <c r="H106" s="45"/>
      <c r="I106" s="45"/>
      <c r="J106" s="45"/>
      <c r="K106" s="45"/>
      <c r="L106" s="45"/>
      <c r="M106" s="45"/>
      <c r="N106" s="45"/>
      <c r="O106" s="45"/>
      <c r="P106" s="45"/>
      <c r="Q106" s="45"/>
      <c r="R106" s="45"/>
      <c r="S106" s="45"/>
      <c r="T106" s="45"/>
      <c r="U106" s="45"/>
      <c r="V106" s="45"/>
    </row>
    <row r="107" spans="1:22" ht="12" customHeight="1" x14ac:dyDescent="0.2">
      <c r="A107" s="249"/>
      <c r="B107" s="244"/>
      <c r="C107" s="239"/>
      <c r="D107" s="45"/>
      <c r="E107" s="45"/>
      <c r="F107" s="45"/>
      <c r="G107" s="45"/>
      <c r="H107" s="45"/>
      <c r="I107" s="45"/>
      <c r="J107" s="45"/>
      <c r="K107" s="45"/>
      <c r="L107" s="45"/>
      <c r="M107" s="45"/>
      <c r="N107" s="45"/>
      <c r="O107" s="45"/>
      <c r="P107" s="45"/>
      <c r="Q107" s="45"/>
      <c r="R107" s="45"/>
      <c r="S107" s="45"/>
      <c r="T107" s="45"/>
      <c r="U107" s="45"/>
      <c r="V107" s="45"/>
    </row>
    <row r="108" spans="1:22" ht="12" customHeight="1" x14ac:dyDescent="0.2">
      <c r="A108" s="249"/>
      <c r="B108" s="244"/>
      <c r="C108" s="239"/>
      <c r="D108" s="45"/>
      <c r="E108" s="45"/>
      <c r="F108" s="45"/>
      <c r="G108" s="45"/>
      <c r="H108" s="45"/>
      <c r="I108" s="45"/>
      <c r="J108" s="45"/>
      <c r="K108" s="45"/>
      <c r="L108" s="45"/>
      <c r="M108" s="45"/>
      <c r="N108" s="45"/>
      <c r="O108" s="45"/>
      <c r="P108" s="45"/>
      <c r="Q108" s="45"/>
      <c r="R108" s="45"/>
      <c r="S108" s="45"/>
      <c r="T108" s="45"/>
      <c r="U108" s="45"/>
      <c r="V108" s="45"/>
    </row>
    <row r="109" spans="1:22" ht="12" customHeight="1" x14ac:dyDescent="0.2">
      <c r="A109" s="249"/>
      <c r="B109" s="244"/>
      <c r="C109" s="239"/>
      <c r="D109" s="45"/>
      <c r="E109" s="45"/>
      <c r="F109" s="45"/>
      <c r="G109" s="45"/>
      <c r="H109" s="45"/>
      <c r="I109" s="45"/>
      <c r="J109" s="45"/>
      <c r="K109" s="45"/>
      <c r="L109" s="45"/>
      <c r="M109" s="45"/>
      <c r="N109" s="45"/>
      <c r="O109" s="45"/>
      <c r="P109" s="45"/>
      <c r="Q109" s="45"/>
      <c r="R109" s="45"/>
      <c r="S109" s="45"/>
      <c r="T109" s="45"/>
      <c r="U109" s="45"/>
      <c r="V109" s="45"/>
    </row>
    <row r="110" spans="1:22" ht="12" customHeight="1" x14ac:dyDescent="0.2">
      <c r="A110" s="249"/>
      <c r="B110" s="244"/>
      <c r="C110" s="239"/>
      <c r="D110" s="45"/>
      <c r="E110" s="45"/>
      <c r="F110" s="45"/>
      <c r="G110" s="45"/>
      <c r="H110" s="45"/>
      <c r="I110" s="45"/>
      <c r="J110" s="45"/>
      <c r="K110" s="45"/>
      <c r="L110" s="45"/>
      <c r="M110" s="45"/>
      <c r="N110" s="45"/>
      <c r="O110" s="45"/>
      <c r="P110" s="45"/>
      <c r="Q110" s="45"/>
      <c r="R110" s="45"/>
      <c r="S110" s="45"/>
      <c r="T110" s="45"/>
      <c r="U110" s="45"/>
      <c r="V110" s="45"/>
    </row>
    <row r="111" spans="1:22" ht="12" customHeight="1" x14ac:dyDescent="0.2">
      <c r="A111" s="249"/>
      <c r="B111" s="244"/>
      <c r="C111" s="239"/>
      <c r="D111" s="45"/>
      <c r="E111" s="45"/>
      <c r="F111" s="45"/>
      <c r="G111" s="45"/>
      <c r="H111" s="45"/>
      <c r="I111" s="45"/>
      <c r="J111" s="45"/>
      <c r="K111" s="45"/>
      <c r="L111" s="45"/>
      <c r="M111" s="45"/>
      <c r="N111" s="45"/>
      <c r="O111" s="45"/>
      <c r="P111" s="45"/>
      <c r="Q111" s="45"/>
      <c r="R111" s="45"/>
      <c r="S111" s="45"/>
      <c r="T111" s="45"/>
      <c r="U111" s="45"/>
      <c r="V111" s="45"/>
    </row>
    <row r="112" spans="1:22" ht="12" customHeight="1" x14ac:dyDescent="0.2">
      <c r="A112" s="249"/>
      <c r="B112" s="244"/>
      <c r="C112" s="239"/>
      <c r="D112" s="45"/>
      <c r="E112" s="45"/>
      <c r="F112" s="45"/>
      <c r="G112" s="45"/>
      <c r="H112" s="45"/>
      <c r="I112" s="45"/>
      <c r="J112" s="45"/>
      <c r="K112" s="45"/>
      <c r="L112" s="45"/>
      <c r="M112" s="45"/>
      <c r="N112" s="45"/>
      <c r="O112" s="45"/>
      <c r="P112" s="45"/>
      <c r="Q112" s="45"/>
      <c r="R112" s="45"/>
      <c r="S112" s="45"/>
      <c r="T112" s="45"/>
      <c r="U112" s="45"/>
      <c r="V112" s="45"/>
    </row>
    <row r="113" spans="1:22" ht="12" customHeight="1" x14ac:dyDescent="0.2">
      <c r="A113" s="249"/>
      <c r="B113" s="244"/>
      <c r="C113" s="239"/>
      <c r="D113" s="45"/>
      <c r="E113" s="45"/>
      <c r="F113" s="45"/>
      <c r="G113" s="45"/>
      <c r="H113" s="45"/>
      <c r="I113" s="45"/>
      <c r="J113" s="45"/>
      <c r="K113" s="45"/>
      <c r="L113" s="45"/>
      <c r="M113" s="45"/>
      <c r="N113" s="45"/>
      <c r="O113" s="45"/>
      <c r="P113" s="45"/>
      <c r="Q113" s="45"/>
      <c r="R113" s="45"/>
      <c r="S113" s="45"/>
      <c r="T113" s="45"/>
      <c r="U113" s="45"/>
      <c r="V113" s="45"/>
    </row>
    <row r="114" spans="1:22" ht="12" customHeight="1" x14ac:dyDescent="0.2">
      <c r="A114" s="249"/>
      <c r="B114" s="244"/>
      <c r="C114" s="239"/>
      <c r="D114" s="45"/>
      <c r="E114" s="45"/>
      <c r="F114" s="45"/>
      <c r="G114" s="45"/>
      <c r="H114" s="45"/>
      <c r="I114" s="45"/>
      <c r="J114" s="45"/>
      <c r="K114" s="45"/>
      <c r="L114" s="45"/>
      <c r="M114" s="45"/>
      <c r="N114" s="45"/>
      <c r="O114" s="45"/>
      <c r="P114" s="45"/>
      <c r="Q114" s="45"/>
      <c r="R114" s="45"/>
      <c r="S114" s="45"/>
      <c r="T114" s="45"/>
      <c r="U114" s="45"/>
      <c r="V114" s="45"/>
    </row>
    <row r="115" spans="1:22" ht="12" customHeight="1" x14ac:dyDescent="0.2">
      <c r="A115" s="249"/>
      <c r="B115" s="244"/>
      <c r="C115" s="239"/>
      <c r="D115" s="45"/>
      <c r="E115" s="45"/>
      <c r="F115" s="45"/>
      <c r="G115" s="45"/>
      <c r="H115" s="45"/>
      <c r="I115" s="45"/>
      <c r="J115" s="45"/>
      <c r="K115" s="45"/>
      <c r="L115" s="45"/>
      <c r="M115" s="45"/>
      <c r="N115" s="45"/>
      <c r="O115" s="45"/>
      <c r="P115" s="45"/>
      <c r="Q115" s="45"/>
      <c r="R115" s="45"/>
      <c r="S115" s="45"/>
      <c r="T115" s="45"/>
      <c r="U115" s="45"/>
      <c r="V115" s="45"/>
    </row>
    <row r="116" spans="1:22" ht="12" customHeight="1" x14ac:dyDescent="0.2">
      <c r="A116" s="249"/>
      <c r="B116" s="244"/>
      <c r="C116" s="239"/>
      <c r="D116" s="45"/>
      <c r="E116" s="45"/>
      <c r="F116" s="45"/>
      <c r="G116" s="45"/>
      <c r="H116" s="45"/>
      <c r="I116" s="45"/>
      <c r="J116" s="45"/>
      <c r="K116" s="45"/>
      <c r="L116" s="45"/>
      <c r="M116" s="45"/>
      <c r="N116" s="45"/>
      <c r="O116" s="45"/>
      <c r="P116" s="45"/>
      <c r="Q116" s="45"/>
      <c r="R116" s="45"/>
      <c r="S116" s="45"/>
      <c r="T116" s="45"/>
      <c r="U116" s="45"/>
      <c r="V116" s="45"/>
    </row>
    <row r="117" spans="1:22" ht="12" customHeight="1" x14ac:dyDescent="0.2">
      <c r="A117" s="249"/>
      <c r="B117" s="244"/>
      <c r="C117" s="239"/>
      <c r="D117" s="45"/>
      <c r="E117" s="45"/>
      <c r="F117" s="45"/>
      <c r="G117" s="45"/>
      <c r="H117" s="45"/>
      <c r="I117" s="45"/>
      <c r="J117" s="45"/>
      <c r="K117" s="45"/>
      <c r="L117" s="45"/>
      <c r="M117" s="45"/>
      <c r="N117" s="45"/>
      <c r="O117" s="45"/>
      <c r="P117" s="45"/>
      <c r="Q117" s="45"/>
      <c r="R117" s="45"/>
      <c r="S117" s="45"/>
      <c r="T117" s="45"/>
      <c r="U117" s="45"/>
      <c r="V117" s="45"/>
    </row>
    <row r="118" spans="1:22" ht="12" customHeight="1" x14ac:dyDescent="0.2">
      <c r="A118" s="249"/>
      <c r="B118" s="244"/>
      <c r="C118" s="239"/>
      <c r="D118" s="45"/>
      <c r="E118" s="45"/>
      <c r="F118" s="45"/>
      <c r="G118" s="45"/>
      <c r="H118" s="45"/>
      <c r="I118" s="45"/>
      <c r="J118" s="45"/>
      <c r="K118" s="45"/>
      <c r="L118" s="45"/>
      <c r="M118" s="45"/>
      <c r="N118" s="45"/>
      <c r="O118" s="45"/>
      <c r="P118" s="45"/>
      <c r="Q118" s="45"/>
      <c r="R118" s="45"/>
      <c r="S118" s="45"/>
      <c r="T118" s="45"/>
      <c r="U118" s="45"/>
      <c r="V118" s="45"/>
    </row>
    <row r="119" spans="1:22" ht="12" customHeight="1" x14ac:dyDescent="0.2">
      <c r="A119" s="249"/>
      <c r="B119" s="244"/>
      <c r="C119" s="239"/>
      <c r="D119" s="45"/>
      <c r="E119" s="45"/>
      <c r="F119" s="45"/>
      <c r="G119" s="45"/>
      <c r="H119" s="45"/>
      <c r="I119" s="45"/>
      <c r="J119" s="45"/>
      <c r="K119" s="45"/>
      <c r="L119" s="45"/>
      <c r="M119" s="45"/>
      <c r="N119" s="45"/>
      <c r="O119" s="45"/>
      <c r="P119" s="45"/>
      <c r="Q119" s="45"/>
      <c r="R119" s="45"/>
      <c r="S119" s="45"/>
      <c r="T119" s="45"/>
      <c r="U119" s="45"/>
      <c r="V119" s="45"/>
    </row>
    <row r="120" spans="1:22" ht="12" customHeight="1" x14ac:dyDescent="0.2">
      <c r="A120" s="249"/>
      <c r="B120" s="244"/>
      <c r="C120" s="239"/>
      <c r="D120" s="45"/>
      <c r="E120" s="45"/>
      <c r="F120" s="45"/>
      <c r="G120" s="45"/>
      <c r="H120" s="45"/>
      <c r="I120" s="45"/>
      <c r="J120" s="45"/>
      <c r="K120" s="45"/>
      <c r="L120" s="45"/>
      <c r="M120" s="45"/>
      <c r="N120" s="45"/>
      <c r="O120" s="45"/>
      <c r="P120" s="45"/>
      <c r="Q120" s="45"/>
      <c r="R120" s="45"/>
      <c r="S120" s="45"/>
      <c r="T120" s="45"/>
      <c r="U120" s="45"/>
      <c r="V120" s="45"/>
    </row>
    <row r="121" spans="1:22" ht="12" customHeight="1" x14ac:dyDescent="0.2">
      <c r="A121" s="249"/>
      <c r="B121" s="244"/>
      <c r="C121" s="239"/>
      <c r="D121" s="45"/>
      <c r="E121" s="45"/>
      <c r="F121" s="45"/>
      <c r="G121" s="45"/>
      <c r="H121" s="45"/>
      <c r="I121" s="45"/>
      <c r="J121" s="45"/>
      <c r="K121" s="45"/>
      <c r="L121" s="45"/>
      <c r="M121" s="45"/>
      <c r="N121" s="45"/>
      <c r="O121" s="45"/>
      <c r="P121" s="45"/>
      <c r="Q121" s="45"/>
      <c r="R121" s="45"/>
      <c r="S121" s="45"/>
      <c r="T121" s="45"/>
      <c r="U121" s="45"/>
      <c r="V121" s="45"/>
    </row>
    <row r="122" spans="1:22" ht="12" customHeight="1" x14ac:dyDescent="0.2">
      <c r="A122" s="249"/>
      <c r="B122" s="244"/>
      <c r="C122" s="239"/>
      <c r="D122" s="45"/>
      <c r="E122" s="45"/>
      <c r="F122" s="45"/>
      <c r="G122" s="45"/>
      <c r="H122" s="45"/>
      <c r="I122" s="45"/>
      <c r="J122" s="45"/>
      <c r="K122" s="45"/>
      <c r="L122" s="45"/>
      <c r="M122" s="45"/>
      <c r="N122" s="45"/>
      <c r="O122" s="45"/>
      <c r="P122" s="45"/>
      <c r="Q122" s="45"/>
      <c r="R122" s="45"/>
      <c r="S122" s="45"/>
      <c r="T122" s="45"/>
      <c r="U122" s="45"/>
      <c r="V122" s="45"/>
    </row>
    <row r="123" spans="1:22" ht="12" customHeight="1" x14ac:dyDescent="0.2">
      <c r="A123" s="249"/>
      <c r="B123" s="244"/>
      <c r="C123" s="239"/>
      <c r="D123" s="45"/>
      <c r="E123" s="45"/>
      <c r="F123" s="45"/>
      <c r="G123" s="45"/>
      <c r="H123" s="45"/>
      <c r="I123" s="45"/>
      <c r="J123" s="45"/>
      <c r="K123" s="45"/>
      <c r="L123" s="45"/>
      <c r="M123" s="45"/>
      <c r="N123" s="45"/>
      <c r="O123" s="45"/>
      <c r="P123" s="45"/>
      <c r="Q123" s="45"/>
      <c r="R123" s="45"/>
      <c r="S123" s="45"/>
      <c r="T123" s="45"/>
      <c r="U123" s="45"/>
      <c r="V123" s="45"/>
    </row>
    <row r="124" spans="1:22" ht="12" customHeight="1" x14ac:dyDescent="0.2">
      <c r="A124" s="249"/>
      <c r="B124" s="244"/>
      <c r="C124" s="239"/>
      <c r="D124" s="45"/>
      <c r="E124" s="45"/>
      <c r="F124" s="45"/>
      <c r="G124" s="45"/>
      <c r="H124" s="45"/>
      <c r="I124" s="45"/>
      <c r="J124" s="45"/>
      <c r="K124" s="45"/>
      <c r="L124" s="45"/>
      <c r="M124" s="45"/>
      <c r="N124" s="45"/>
      <c r="O124" s="45"/>
      <c r="P124" s="45"/>
      <c r="Q124" s="45"/>
      <c r="R124" s="45"/>
      <c r="S124" s="45"/>
      <c r="T124" s="45"/>
      <c r="U124" s="45"/>
      <c r="V124" s="45"/>
    </row>
    <row r="125" spans="1:22" ht="12" customHeight="1" x14ac:dyDescent="0.2">
      <c r="A125" s="249"/>
      <c r="B125" s="244"/>
      <c r="C125" s="239"/>
      <c r="D125" s="45"/>
      <c r="E125" s="45"/>
      <c r="F125" s="45"/>
      <c r="G125" s="45"/>
      <c r="H125" s="45"/>
      <c r="I125" s="45"/>
      <c r="J125" s="45"/>
      <c r="K125" s="45"/>
      <c r="L125" s="45"/>
      <c r="M125" s="45"/>
      <c r="N125" s="45"/>
      <c r="O125" s="45"/>
      <c r="P125" s="45"/>
      <c r="Q125" s="45"/>
      <c r="R125" s="45"/>
      <c r="S125" s="45"/>
      <c r="T125" s="45"/>
      <c r="U125" s="45"/>
      <c r="V125" s="45"/>
    </row>
    <row r="126" spans="1:22" ht="12" customHeight="1" x14ac:dyDescent="0.2">
      <c r="A126" s="249"/>
      <c r="B126" s="244"/>
      <c r="C126" s="239"/>
      <c r="D126" s="45"/>
      <c r="E126" s="45"/>
      <c r="F126" s="45"/>
      <c r="G126" s="45"/>
      <c r="H126" s="45"/>
      <c r="I126" s="45"/>
      <c r="J126" s="45"/>
      <c r="K126" s="45"/>
      <c r="L126" s="45"/>
      <c r="M126" s="45"/>
      <c r="N126" s="45"/>
      <c r="O126" s="45"/>
      <c r="P126" s="45"/>
      <c r="Q126" s="45"/>
      <c r="R126" s="45"/>
      <c r="S126" s="45"/>
      <c r="T126" s="45"/>
      <c r="U126" s="45"/>
      <c r="V126" s="45"/>
    </row>
    <row r="127" spans="1:22" ht="12" customHeight="1" x14ac:dyDescent="0.2">
      <c r="A127" s="249"/>
      <c r="B127" s="244"/>
      <c r="C127" s="239"/>
      <c r="D127" s="45"/>
      <c r="E127" s="45"/>
      <c r="F127" s="45"/>
      <c r="G127" s="45"/>
      <c r="H127" s="45"/>
      <c r="I127" s="45"/>
      <c r="J127" s="45"/>
      <c r="K127" s="45"/>
      <c r="L127" s="45"/>
      <c r="M127" s="45"/>
      <c r="N127" s="45"/>
      <c r="O127" s="45"/>
      <c r="P127" s="45"/>
      <c r="Q127" s="45"/>
      <c r="R127" s="45"/>
      <c r="S127" s="45"/>
      <c r="T127" s="45"/>
      <c r="U127" s="45"/>
      <c r="V127" s="45"/>
    </row>
    <row r="128" spans="1:22" ht="12" customHeight="1" x14ac:dyDescent="0.2">
      <c r="A128" s="249"/>
      <c r="B128" s="244"/>
      <c r="C128" s="239"/>
      <c r="D128" s="45"/>
      <c r="E128" s="45"/>
      <c r="F128" s="45"/>
      <c r="G128" s="45"/>
      <c r="H128" s="45"/>
      <c r="I128" s="45"/>
      <c r="J128" s="45"/>
      <c r="K128" s="45"/>
      <c r="L128" s="45"/>
      <c r="M128" s="45"/>
      <c r="N128" s="45"/>
      <c r="O128" s="45"/>
      <c r="P128" s="45"/>
      <c r="Q128" s="45"/>
      <c r="R128" s="45"/>
      <c r="S128" s="45"/>
      <c r="T128" s="45"/>
      <c r="U128" s="45"/>
      <c r="V128" s="45"/>
    </row>
    <row r="129" spans="1:22" ht="12" customHeight="1" x14ac:dyDescent="0.2">
      <c r="A129" s="249"/>
      <c r="B129" s="244"/>
      <c r="C129" s="239"/>
      <c r="D129" s="45"/>
      <c r="E129" s="45"/>
      <c r="F129" s="45"/>
      <c r="G129" s="45"/>
      <c r="H129" s="45"/>
      <c r="I129" s="45"/>
      <c r="J129" s="45"/>
      <c r="K129" s="45"/>
      <c r="L129" s="45"/>
      <c r="M129" s="45"/>
      <c r="N129" s="45"/>
      <c r="O129" s="45"/>
      <c r="P129" s="45"/>
      <c r="Q129" s="45"/>
      <c r="R129" s="45"/>
      <c r="S129" s="45"/>
      <c r="T129" s="45"/>
      <c r="U129" s="45"/>
      <c r="V129" s="45"/>
    </row>
    <row r="130" spans="1:22" ht="12" customHeight="1" x14ac:dyDescent="0.2">
      <c r="A130" s="249"/>
      <c r="B130" s="244"/>
      <c r="C130" s="239"/>
      <c r="D130" s="45"/>
      <c r="E130" s="45"/>
      <c r="F130" s="45"/>
      <c r="G130" s="45"/>
      <c r="H130" s="45"/>
      <c r="I130" s="45"/>
      <c r="J130" s="45"/>
      <c r="K130" s="45"/>
      <c r="L130" s="45"/>
      <c r="M130" s="45"/>
      <c r="N130" s="45"/>
      <c r="O130" s="45"/>
      <c r="P130" s="45"/>
      <c r="Q130" s="45"/>
      <c r="R130" s="45"/>
      <c r="S130" s="45"/>
      <c r="T130" s="45"/>
      <c r="U130" s="45"/>
      <c r="V130" s="45"/>
    </row>
    <row r="131" spans="1:22" ht="12" customHeight="1" x14ac:dyDescent="0.2">
      <c r="A131" s="249"/>
      <c r="B131" s="244"/>
      <c r="C131" s="239"/>
      <c r="D131" s="45"/>
      <c r="E131" s="45"/>
      <c r="F131" s="45"/>
      <c r="G131" s="45"/>
      <c r="H131" s="45"/>
      <c r="I131" s="45"/>
      <c r="J131" s="45"/>
      <c r="K131" s="45"/>
      <c r="L131" s="45"/>
      <c r="M131" s="45"/>
      <c r="N131" s="45"/>
      <c r="O131" s="45"/>
      <c r="P131" s="45"/>
      <c r="Q131" s="45"/>
      <c r="R131" s="45"/>
      <c r="S131" s="45"/>
      <c r="T131" s="45"/>
      <c r="U131" s="45"/>
      <c r="V131" s="45"/>
    </row>
    <row r="132" spans="1:22" ht="12" customHeight="1" x14ac:dyDescent="0.2">
      <c r="A132" s="249"/>
      <c r="B132" s="244"/>
      <c r="C132" s="239"/>
      <c r="D132" s="45"/>
      <c r="E132" s="45"/>
      <c r="F132" s="45"/>
      <c r="G132" s="45"/>
      <c r="H132" s="45"/>
      <c r="I132" s="45"/>
      <c r="J132" s="45"/>
      <c r="K132" s="45"/>
      <c r="L132" s="45"/>
      <c r="M132" s="45"/>
      <c r="N132" s="45"/>
      <c r="O132" s="45"/>
      <c r="P132" s="45"/>
      <c r="Q132" s="45"/>
      <c r="R132" s="45"/>
      <c r="S132" s="45"/>
      <c r="T132" s="45"/>
      <c r="U132" s="45"/>
      <c r="V132" s="45"/>
    </row>
    <row r="133" spans="1:22" ht="12" customHeight="1" x14ac:dyDescent="0.2">
      <c r="A133" s="249"/>
      <c r="B133" s="244"/>
      <c r="C133" s="239"/>
      <c r="D133" s="45"/>
      <c r="E133" s="45"/>
      <c r="F133" s="45"/>
      <c r="G133" s="45"/>
      <c r="H133" s="45"/>
      <c r="I133" s="45"/>
      <c r="J133" s="45"/>
      <c r="K133" s="45"/>
      <c r="L133" s="45"/>
      <c r="M133" s="45"/>
      <c r="N133" s="45"/>
      <c r="O133" s="45"/>
      <c r="P133" s="45"/>
      <c r="Q133" s="45"/>
      <c r="R133" s="45"/>
      <c r="S133" s="45"/>
      <c r="T133" s="45"/>
      <c r="U133" s="45"/>
      <c r="V133" s="45"/>
    </row>
    <row r="134" spans="1:22" ht="12" customHeight="1" x14ac:dyDescent="0.2">
      <c r="A134" s="249"/>
      <c r="B134" s="244"/>
      <c r="C134" s="239"/>
      <c r="D134" s="45"/>
      <c r="E134" s="45"/>
      <c r="F134" s="45"/>
      <c r="G134" s="45"/>
      <c r="H134" s="45"/>
      <c r="I134" s="45"/>
      <c r="J134" s="45"/>
      <c r="K134" s="45"/>
      <c r="L134" s="45"/>
      <c r="M134" s="45"/>
      <c r="N134" s="45"/>
      <c r="O134" s="45"/>
      <c r="P134" s="45"/>
      <c r="Q134" s="45"/>
      <c r="R134" s="45"/>
      <c r="S134" s="45"/>
      <c r="T134" s="45"/>
      <c r="U134" s="45"/>
      <c r="V134" s="45"/>
    </row>
    <row r="135" spans="1:22" ht="12" customHeight="1" x14ac:dyDescent="0.2">
      <c r="A135" s="249"/>
      <c r="B135" s="244"/>
      <c r="C135" s="239"/>
      <c r="D135" s="45"/>
      <c r="E135" s="45"/>
      <c r="F135" s="45"/>
      <c r="G135" s="45"/>
      <c r="H135" s="45"/>
      <c r="I135" s="45"/>
      <c r="J135" s="45"/>
      <c r="K135" s="45"/>
      <c r="L135" s="45"/>
      <c r="M135" s="45"/>
      <c r="N135" s="45"/>
      <c r="O135" s="45"/>
      <c r="P135" s="45"/>
      <c r="Q135" s="45"/>
      <c r="R135" s="45"/>
      <c r="S135" s="45"/>
      <c r="T135" s="45"/>
      <c r="U135" s="45"/>
      <c r="V135" s="45"/>
    </row>
    <row r="136" spans="1:22" ht="12" customHeight="1" x14ac:dyDescent="0.2">
      <c r="A136" s="249"/>
      <c r="B136" s="244"/>
      <c r="C136" s="239"/>
      <c r="D136" s="45"/>
      <c r="E136" s="45"/>
      <c r="F136" s="45"/>
      <c r="G136" s="45"/>
      <c r="H136" s="45"/>
      <c r="I136" s="45"/>
      <c r="J136" s="45"/>
      <c r="K136" s="45"/>
      <c r="L136" s="45"/>
      <c r="M136" s="45"/>
      <c r="N136" s="45"/>
      <c r="O136" s="45"/>
      <c r="P136" s="45"/>
      <c r="Q136" s="45"/>
      <c r="R136" s="45"/>
      <c r="S136" s="45"/>
      <c r="T136" s="45"/>
      <c r="U136" s="45"/>
      <c r="V136" s="45"/>
    </row>
    <row r="137" spans="1:22" ht="12" customHeight="1" x14ac:dyDescent="0.2">
      <c r="A137" s="249"/>
      <c r="B137" s="244"/>
      <c r="C137" s="239"/>
      <c r="D137" s="45"/>
      <c r="E137" s="45"/>
      <c r="F137" s="45"/>
      <c r="G137" s="45"/>
      <c r="H137" s="45"/>
      <c r="I137" s="45"/>
      <c r="J137" s="45"/>
      <c r="K137" s="45"/>
      <c r="L137" s="45"/>
      <c r="M137" s="45"/>
      <c r="N137" s="45"/>
      <c r="O137" s="45"/>
      <c r="P137" s="45"/>
      <c r="Q137" s="45"/>
      <c r="R137" s="45"/>
      <c r="S137" s="45"/>
      <c r="T137" s="45"/>
      <c r="U137" s="45"/>
      <c r="V137" s="45"/>
    </row>
    <row r="138" spans="1:22" ht="12" customHeight="1" x14ac:dyDescent="0.2">
      <c r="A138" s="249"/>
      <c r="B138" s="244"/>
      <c r="C138" s="239"/>
      <c r="D138" s="45"/>
      <c r="E138" s="45"/>
      <c r="F138" s="45"/>
      <c r="G138" s="45"/>
      <c r="H138" s="45"/>
      <c r="I138" s="45"/>
      <c r="J138" s="45"/>
      <c r="K138" s="45"/>
      <c r="L138" s="45"/>
      <c r="M138" s="45"/>
      <c r="N138" s="45"/>
      <c r="O138" s="45"/>
      <c r="P138" s="45"/>
      <c r="Q138" s="45"/>
      <c r="R138" s="45"/>
      <c r="S138" s="45"/>
      <c r="T138" s="45"/>
      <c r="U138" s="45"/>
      <c r="V138" s="45"/>
    </row>
    <row r="139" spans="1:22" ht="12" customHeight="1" x14ac:dyDescent="0.2">
      <c r="A139" s="249"/>
      <c r="B139" s="244"/>
      <c r="C139" s="239"/>
      <c r="D139" s="45"/>
      <c r="E139" s="45"/>
      <c r="F139" s="45"/>
      <c r="G139" s="45"/>
      <c r="H139" s="45"/>
      <c r="I139" s="45"/>
      <c r="J139" s="45"/>
      <c r="K139" s="45"/>
      <c r="L139" s="45"/>
      <c r="M139" s="45"/>
      <c r="N139" s="45"/>
      <c r="O139" s="45"/>
      <c r="P139" s="45"/>
      <c r="Q139" s="45"/>
      <c r="R139" s="45"/>
      <c r="S139" s="45"/>
      <c r="T139" s="45"/>
      <c r="U139" s="45"/>
      <c r="V139" s="45"/>
    </row>
    <row r="140" spans="1:22" ht="12" customHeight="1" x14ac:dyDescent="0.2">
      <c r="A140" s="249"/>
      <c r="B140" s="244"/>
      <c r="C140" s="239"/>
      <c r="D140" s="45"/>
      <c r="E140" s="45"/>
      <c r="F140" s="45"/>
      <c r="G140" s="45"/>
      <c r="H140" s="45"/>
      <c r="I140" s="45"/>
      <c r="J140" s="45"/>
      <c r="K140" s="45"/>
      <c r="L140" s="45"/>
      <c r="M140" s="45"/>
      <c r="N140" s="45"/>
      <c r="O140" s="45"/>
      <c r="P140" s="45"/>
      <c r="Q140" s="45"/>
      <c r="R140" s="45"/>
      <c r="S140" s="45"/>
      <c r="T140" s="45"/>
      <c r="U140" s="45"/>
      <c r="V140" s="45"/>
    </row>
    <row r="141" spans="1:22" ht="12" customHeight="1" x14ac:dyDescent="0.2">
      <c r="A141" s="249"/>
      <c r="B141" s="244"/>
      <c r="C141" s="239"/>
      <c r="D141" s="45"/>
      <c r="E141" s="45"/>
      <c r="F141" s="45"/>
      <c r="G141" s="45"/>
      <c r="H141" s="45"/>
      <c r="I141" s="45"/>
      <c r="J141" s="45"/>
      <c r="K141" s="45"/>
      <c r="L141" s="45"/>
      <c r="M141" s="45"/>
      <c r="N141" s="45"/>
      <c r="O141" s="45"/>
      <c r="P141" s="45"/>
      <c r="Q141" s="45"/>
      <c r="R141" s="45"/>
      <c r="S141" s="45"/>
      <c r="T141" s="45"/>
      <c r="U141" s="45"/>
      <c r="V141" s="45"/>
    </row>
    <row r="142" spans="1:22" ht="12" customHeight="1" x14ac:dyDescent="0.2">
      <c r="A142" s="249"/>
      <c r="B142" s="244"/>
      <c r="C142" s="239"/>
      <c r="D142" s="45"/>
      <c r="E142" s="45"/>
      <c r="F142" s="45"/>
      <c r="G142" s="45"/>
      <c r="H142" s="45"/>
      <c r="I142" s="45"/>
      <c r="J142" s="45"/>
      <c r="K142" s="45"/>
      <c r="L142" s="45"/>
      <c r="M142" s="45"/>
      <c r="N142" s="45"/>
      <c r="O142" s="45"/>
      <c r="P142" s="45"/>
      <c r="Q142" s="45"/>
      <c r="R142" s="45"/>
      <c r="S142" s="45"/>
      <c r="T142" s="45"/>
      <c r="U142" s="45"/>
      <c r="V142" s="45"/>
    </row>
    <row r="143" spans="1:22" ht="12" customHeight="1" x14ac:dyDescent="0.2">
      <c r="A143" s="249"/>
      <c r="B143" s="244"/>
      <c r="C143" s="239"/>
      <c r="D143" s="45"/>
      <c r="E143" s="45"/>
      <c r="F143" s="45"/>
      <c r="G143" s="45"/>
      <c r="H143" s="45"/>
      <c r="I143" s="45"/>
      <c r="J143" s="45"/>
      <c r="K143" s="45"/>
      <c r="L143" s="45"/>
      <c r="M143" s="45"/>
      <c r="N143" s="45"/>
      <c r="O143" s="45"/>
      <c r="P143" s="45"/>
      <c r="Q143" s="45"/>
      <c r="R143" s="45"/>
      <c r="S143" s="45"/>
      <c r="T143" s="45"/>
      <c r="U143" s="45"/>
      <c r="V143" s="45"/>
    </row>
    <row r="144" spans="1:22" ht="12" customHeight="1" x14ac:dyDescent="0.2">
      <c r="A144" s="249"/>
      <c r="B144" s="244"/>
      <c r="C144" s="239"/>
      <c r="D144" s="45"/>
      <c r="E144" s="45"/>
      <c r="F144" s="45"/>
      <c r="G144" s="45"/>
      <c r="H144" s="45"/>
      <c r="I144" s="45"/>
      <c r="J144" s="45"/>
      <c r="K144" s="45"/>
      <c r="L144" s="45"/>
      <c r="M144" s="45"/>
      <c r="N144" s="45"/>
      <c r="O144" s="45"/>
      <c r="P144" s="45"/>
      <c r="Q144" s="45"/>
      <c r="R144" s="45"/>
      <c r="S144" s="45"/>
      <c r="T144" s="45"/>
      <c r="U144" s="45"/>
      <c r="V144" s="45"/>
    </row>
    <row r="145" spans="1:22" ht="12" customHeight="1" x14ac:dyDescent="0.2">
      <c r="A145" s="249"/>
      <c r="B145" s="244"/>
      <c r="C145" s="239"/>
      <c r="D145" s="45"/>
      <c r="E145" s="45"/>
      <c r="F145" s="45"/>
      <c r="G145" s="45"/>
      <c r="H145" s="45"/>
      <c r="I145" s="45"/>
      <c r="J145" s="45"/>
      <c r="K145" s="45"/>
      <c r="L145" s="45"/>
      <c r="M145" s="45"/>
      <c r="N145" s="45"/>
      <c r="O145" s="45"/>
      <c r="P145" s="45"/>
      <c r="Q145" s="45"/>
      <c r="R145" s="45"/>
      <c r="S145" s="45"/>
      <c r="T145" s="45"/>
      <c r="U145" s="45"/>
      <c r="V145" s="45"/>
    </row>
    <row r="146" spans="1:22" ht="12" customHeight="1" x14ac:dyDescent="0.2">
      <c r="A146" s="249"/>
      <c r="B146" s="244"/>
      <c r="C146" s="239"/>
      <c r="D146" s="45"/>
      <c r="E146" s="45"/>
      <c r="F146" s="45"/>
      <c r="G146" s="45"/>
      <c r="H146" s="45"/>
      <c r="I146" s="45"/>
      <c r="J146" s="45"/>
      <c r="K146" s="45"/>
      <c r="L146" s="45"/>
      <c r="M146" s="45"/>
      <c r="N146" s="45"/>
      <c r="O146" s="45"/>
      <c r="P146" s="45"/>
      <c r="Q146" s="45"/>
      <c r="R146" s="45"/>
      <c r="S146" s="45"/>
      <c r="T146" s="45"/>
      <c r="U146" s="45"/>
      <c r="V146" s="45"/>
    </row>
    <row r="147" spans="1:22" ht="12" customHeight="1" x14ac:dyDescent="0.2">
      <c r="A147" s="249"/>
      <c r="B147" s="244"/>
      <c r="C147" s="239"/>
      <c r="D147" s="45"/>
      <c r="E147" s="45"/>
      <c r="F147" s="45"/>
      <c r="G147" s="45"/>
      <c r="H147" s="45"/>
      <c r="I147" s="45"/>
      <c r="J147" s="45"/>
      <c r="K147" s="45"/>
      <c r="L147" s="45"/>
      <c r="M147" s="45"/>
      <c r="N147" s="45"/>
      <c r="O147" s="45"/>
      <c r="P147" s="45"/>
      <c r="Q147" s="45"/>
      <c r="R147" s="45"/>
      <c r="S147" s="45"/>
      <c r="T147" s="45"/>
      <c r="U147" s="45"/>
      <c r="V147" s="45"/>
    </row>
    <row r="148" spans="1:22" ht="12" customHeight="1" x14ac:dyDescent="0.2">
      <c r="A148" s="249"/>
      <c r="B148" s="244"/>
      <c r="C148" s="239"/>
      <c r="D148" s="45"/>
      <c r="E148" s="45"/>
      <c r="F148" s="45"/>
      <c r="G148" s="45"/>
      <c r="H148" s="45"/>
      <c r="I148" s="45"/>
      <c r="J148" s="45"/>
      <c r="K148" s="45"/>
      <c r="L148" s="45"/>
      <c r="M148" s="45"/>
      <c r="N148" s="45"/>
      <c r="O148" s="45"/>
      <c r="P148" s="45"/>
      <c r="Q148" s="45"/>
      <c r="R148" s="45"/>
      <c r="S148" s="45"/>
      <c r="T148" s="45"/>
      <c r="U148" s="45"/>
      <c r="V148" s="45"/>
    </row>
    <row r="149" spans="1:22" ht="12.75" customHeight="1" x14ac:dyDescent="0.2">
      <c r="A149" s="249"/>
      <c r="B149" s="244"/>
      <c r="C149" s="239"/>
      <c r="D149" s="45"/>
      <c r="E149" s="45"/>
      <c r="F149" s="45"/>
      <c r="G149" s="45"/>
      <c r="H149" s="45"/>
      <c r="I149" s="45"/>
      <c r="J149" s="45"/>
      <c r="K149" s="45"/>
      <c r="L149" s="45"/>
      <c r="M149" s="45"/>
      <c r="N149" s="45"/>
      <c r="O149" s="45"/>
      <c r="P149" s="45"/>
      <c r="Q149" s="45"/>
      <c r="R149" s="45"/>
      <c r="S149" s="45"/>
      <c r="T149" s="45"/>
      <c r="U149" s="45"/>
      <c r="V149" s="45"/>
    </row>
    <row r="150" spans="1:22" ht="12.75" customHeight="1" x14ac:dyDescent="0.2">
      <c r="A150" s="249"/>
      <c r="B150" s="244"/>
      <c r="C150" s="239"/>
      <c r="D150" s="45"/>
      <c r="E150" s="45"/>
      <c r="F150" s="45"/>
      <c r="G150" s="45"/>
      <c r="H150" s="45"/>
      <c r="I150" s="45"/>
      <c r="J150" s="45"/>
      <c r="K150" s="45"/>
      <c r="L150" s="45"/>
      <c r="M150" s="45"/>
      <c r="N150" s="45"/>
      <c r="O150" s="45"/>
      <c r="P150" s="45"/>
      <c r="Q150" s="45"/>
      <c r="R150" s="45"/>
      <c r="S150" s="45"/>
      <c r="T150" s="45"/>
      <c r="U150" s="45"/>
      <c r="V150" s="45"/>
    </row>
    <row r="151" spans="1:22" ht="12.75" customHeight="1" x14ac:dyDescent="0.2">
      <c r="A151" s="249"/>
      <c r="B151" s="244"/>
      <c r="C151" s="239"/>
      <c r="D151" s="45"/>
      <c r="E151" s="45"/>
      <c r="F151" s="45"/>
      <c r="G151" s="45"/>
      <c r="H151" s="45"/>
      <c r="I151" s="45"/>
      <c r="J151" s="45"/>
      <c r="K151" s="45"/>
      <c r="L151" s="45"/>
      <c r="M151" s="45"/>
      <c r="N151" s="45"/>
      <c r="O151" s="45"/>
      <c r="P151" s="45"/>
      <c r="Q151" s="45"/>
      <c r="R151" s="45"/>
      <c r="S151" s="45"/>
      <c r="T151" s="45"/>
      <c r="U151" s="45"/>
      <c r="V151" s="45"/>
    </row>
    <row r="152" spans="1:22" ht="12.75" customHeight="1" x14ac:dyDescent="0.2">
      <c r="A152" s="249"/>
      <c r="B152" s="244"/>
      <c r="C152" s="239"/>
      <c r="D152" s="45"/>
      <c r="E152" s="45"/>
      <c r="F152" s="45"/>
      <c r="G152" s="45"/>
      <c r="H152" s="45"/>
      <c r="I152" s="45"/>
      <c r="J152" s="45"/>
      <c r="K152" s="45"/>
      <c r="L152" s="45"/>
      <c r="M152" s="45"/>
      <c r="N152" s="45"/>
      <c r="O152" s="45"/>
      <c r="P152" s="45"/>
      <c r="Q152" s="45"/>
      <c r="R152" s="45"/>
      <c r="S152" s="45"/>
      <c r="T152" s="45"/>
      <c r="U152" s="45"/>
      <c r="V152" s="45"/>
    </row>
    <row r="153" spans="1:22" ht="12.75" customHeight="1" x14ac:dyDescent="0.2">
      <c r="A153" s="249"/>
      <c r="B153" s="244"/>
      <c r="C153" s="239"/>
      <c r="D153" s="45"/>
      <c r="E153" s="45"/>
      <c r="F153" s="45"/>
      <c r="G153" s="45"/>
      <c r="H153" s="45"/>
      <c r="I153" s="45"/>
      <c r="J153" s="45"/>
      <c r="K153" s="45"/>
      <c r="L153" s="45"/>
      <c r="M153" s="45"/>
      <c r="N153" s="45"/>
      <c r="O153" s="45"/>
      <c r="P153" s="45"/>
      <c r="Q153" s="45"/>
      <c r="R153" s="45"/>
      <c r="S153" s="45"/>
      <c r="T153" s="45"/>
      <c r="U153" s="45"/>
      <c r="V153" s="45"/>
    </row>
    <row r="154" spans="1:22" ht="12.75" customHeight="1" x14ac:dyDescent="0.2">
      <c r="A154" s="249"/>
      <c r="B154" s="244"/>
      <c r="C154" s="239"/>
      <c r="D154" s="45"/>
      <c r="E154" s="45"/>
      <c r="F154" s="45"/>
      <c r="G154" s="45"/>
      <c r="H154" s="45"/>
      <c r="I154" s="45"/>
      <c r="J154" s="45"/>
      <c r="K154" s="45"/>
      <c r="L154" s="45"/>
      <c r="M154" s="45"/>
      <c r="N154" s="45"/>
      <c r="O154" s="45"/>
      <c r="P154" s="45"/>
      <c r="Q154" s="45"/>
      <c r="R154" s="45"/>
      <c r="S154" s="45"/>
      <c r="T154" s="45"/>
      <c r="U154" s="45"/>
      <c r="V154" s="45"/>
    </row>
    <row r="155" spans="1:22" ht="12.75" customHeight="1" x14ac:dyDescent="0.2">
      <c r="A155" s="249"/>
      <c r="B155" s="244"/>
      <c r="C155" s="239"/>
      <c r="D155" s="45"/>
      <c r="E155" s="45"/>
      <c r="F155" s="45"/>
      <c r="G155" s="45"/>
      <c r="H155" s="45"/>
      <c r="I155" s="45"/>
      <c r="J155" s="45"/>
      <c r="K155" s="45"/>
      <c r="L155" s="45"/>
      <c r="M155" s="45"/>
      <c r="N155" s="45"/>
      <c r="O155" s="45"/>
      <c r="P155" s="45"/>
      <c r="Q155" s="45"/>
      <c r="R155" s="45"/>
      <c r="S155" s="45"/>
      <c r="T155" s="45"/>
      <c r="U155" s="45"/>
      <c r="V155" s="45"/>
    </row>
    <row r="156" spans="1:22" ht="12.75" customHeight="1" x14ac:dyDescent="0.2">
      <c r="A156" s="249"/>
      <c r="B156" s="244"/>
      <c r="C156" s="239"/>
      <c r="D156" s="45"/>
      <c r="E156" s="45"/>
      <c r="F156" s="45"/>
      <c r="G156" s="45"/>
      <c r="H156" s="45"/>
      <c r="I156" s="45"/>
      <c r="J156" s="45"/>
      <c r="K156" s="45"/>
      <c r="L156" s="45"/>
      <c r="M156" s="45"/>
      <c r="N156" s="45"/>
      <c r="O156" s="45"/>
      <c r="P156" s="45"/>
      <c r="Q156" s="45"/>
      <c r="R156" s="45"/>
      <c r="S156" s="45"/>
      <c r="T156" s="45"/>
      <c r="U156" s="45"/>
      <c r="V156" s="45"/>
    </row>
    <row r="157" spans="1:22" ht="12.75" customHeight="1" x14ac:dyDescent="0.2">
      <c r="A157" s="249"/>
      <c r="B157" s="244"/>
      <c r="C157" s="239"/>
      <c r="D157" s="45"/>
      <c r="E157" s="45"/>
      <c r="F157" s="45"/>
      <c r="G157" s="45"/>
      <c r="H157" s="45"/>
      <c r="I157" s="45"/>
      <c r="J157" s="45"/>
      <c r="K157" s="45"/>
      <c r="L157" s="45"/>
      <c r="M157" s="45"/>
      <c r="N157" s="45"/>
      <c r="O157" s="45"/>
      <c r="P157" s="45"/>
      <c r="Q157" s="45"/>
      <c r="R157" s="45"/>
      <c r="S157" s="45"/>
      <c r="T157" s="45"/>
      <c r="U157" s="45"/>
      <c r="V157" s="45"/>
    </row>
    <row r="158" spans="1:22" ht="12.75" customHeight="1" x14ac:dyDescent="0.2">
      <c r="A158" s="249"/>
      <c r="B158" s="244"/>
      <c r="C158" s="239"/>
      <c r="D158" s="45"/>
      <c r="E158" s="45"/>
      <c r="F158" s="45"/>
      <c r="G158" s="45"/>
      <c r="H158" s="45"/>
      <c r="I158" s="45"/>
      <c r="J158" s="45"/>
      <c r="K158" s="45"/>
      <c r="L158" s="45"/>
      <c r="M158" s="45"/>
      <c r="N158" s="45"/>
      <c r="O158" s="45"/>
      <c r="P158" s="45"/>
      <c r="Q158" s="45"/>
      <c r="R158" s="45"/>
      <c r="S158" s="45"/>
      <c r="T158" s="45"/>
      <c r="U158" s="45"/>
      <c r="V158" s="45"/>
    </row>
    <row r="159" spans="1:22" ht="12.75" customHeight="1" x14ac:dyDescent="0.2">
      <c r="A159" s="249"/>
      <c r="B159" s="244"/>
      <c r="C159" s="239"/>
      <c r="D159" s="45"/>
      <c r="E159" s="45"/>
      <c r="F159" s="45"/>
      <c r="G159" s="45"/>
      <c r="H159" s="45"/>
      <c r="I159" s="45"/>
      <c r="J159" s="45"/>
      <c r="K159" s="45"/>
      <c r="L159" s="45"/>
      <c r="M159" s="45"/>
      <c r="N159" s="45"/>
      <c r="O159" s="45"/>
      <c r="P159" s="45"/>
      <c r="Q159" s="45"/>
      <c r="R159" s="45"/>
      <c r="S159" s="45"/>
      <c r="T159" s="45"/>
      <c r="U159" s="45"/>
      <c r="V159" s="45"/>
    </row>
    <row r="160" spans="1:22" ht="12.75" customHeight="1" x14ac:dyDescent="0.2">
      <c r="A160" s="249"/>
      <c r="B160" s="244"/>
      <c r="C160" s="239"/>
      <c r="D160" s="45"/>
      <c r="E160" s="45"/>
      <c r="F160" s="45"/>
      <c r="G160" s="45"/>
      <c r="H160" s="45"/>
      <c r="I160" s="45"/>
      <c r="J160" s="45"/>
      <c r="K160" s="45"/>
      <c r="L160" s="45"/>
      <c r="M160" s="45"/>
      <c r="N160" s="45"/>
      <c r="O160" s="45"/>
      <c r="P160" s="45"/>
      <c r="Q160" s="45"/>
      <c r="R160" s="45"/>
      <c r="S160" s="45"/>
      <c r="T160" s="45"/>
      <c r="U160" s="45"/>
      <c r="V160" s="45"/>
    </row>
    <row r="161" spans="1:22" ht="12.75" customHeight="1" x14ac:dyDescent="0.2">
      <c r="A161" s="249"/>
      <c r="B161" s="244"/>
      <c r="C161" s="239"/>
      <c r="D161" s="45"/>
      <c r="E161" s="45"/>
      <c r="F161" s="45"/>
      <c r="G161" s="45"/>
      <c r="H161" s="45"/>
      <c r="I161" s="45"/>
      <c r="J161" s="45"/>
      <c r="K161" s="45"/>
      <c r="L161" s="45"/>
      <c r="M161" s="45"/>
      <c r="N161" s="45"/>
      <c r="O161" s="45"/>
      <c r="P161" s="45"/>
      <c r="Q161" s="45"/>
      <c r="R161" s="45"/>
      <c r="S161" s="45"/>
      <c r="T161" s="45"/>
      <c r="U161" s="45"/>
      <c r="V161" s="45"/>
    </row>
    <row r="162" spans="1:22" ht="12.75" customHeight="1" x14ac:dyDescent="0.2">
      <c r="A162" s="249"/>
      <c r="B162" s="244"/>
      <c r="C162" s="239"/>
      <c r="D162" s="45"/>
      <c r="E162" s="45"/>
      <c r="F162" s="45"/>
      <c r="G162" s="45"/>
      <c r="H162" s="45"/>
      <c r="I162" s="45"/>
      <c r="J162" s="45"/>
      <c r="K162" s="45"/>
      <c r="L162" s="45"/>
      <c r="M162" s="45"/>
      <c r="N162" s="45"/>
      <c r="O162" s="45"/>
      <c r="P162" s="45"/>
      <c r="Q162" s="45"/>
      <c r="R162" s="45"/>
      <c r="S162" s="45"/>
      <c r="T162" s="45"/>
      <c r="U162" s="45"/>
      <c r="V162" s="45"/>
    </row>
    <row r="163" spans="1:22" ht="12.75" customHeight="1" x14ac:dyDescent="0.2">
      <c r="A163" s="249"/>
      <c r="B163" s="244"/>
      <c r="C163" s="239"/>
      <c r="D163" s="45"/>
      <c r="E163" s="45"/>
      <c r="F163" s="45"/>
      <c r="G163" s="45"/>
      <c r="H163" s="45"/>
      <c r="I163" s="45"/>
      <c r="J163" s="45"/>
      <c r="K163" s="45"/>
      <c r="L163" s="45"/>
      <c r="M163" s="45"/>
      <c r="N163" s="45"/>
      <c r="O163" s="45"/>
      <c r="P163" s="45"/>
      <c r="Q163" s="45"/>
      <c r="R163" s="45"/>
      <c r="S163" s="45"/>
      <c r="T163" s="45"/>
      <c r="U163" s="45"/>
      <c r="V163" s="45"/>
    </row>
    <row r="164" spans="1:22" ht="12.75" customHeight="1" x14ac:dyDescent="0.2">
      <c r="A164" s="249"/>
      <c r="B164" s="244"/>
      <c r="C164" s="239"/>
      <c r="D164" s="45"/>
      <c r="E164" s="45"/>
      <c r="F164" s="45"/>
      <c r="G164" s="45"/>
      <c r="H164" s="45"/>
      <c r="I164" s="45"/>
      <c r="J164" s="45"/>
      <c r="K164" s="45"/>
      <c r="L164" s="45"/>
      <c r="M164" s="45"/>
      <c r="N164" s="45"/>
      <c r="O164" s="45"/>
      <c r="P164" s="45"/>
      <c r="Q164" s="45"/>
      <c r="R164" s="45"/>
      <c r="S164" s="45"/>
      <c r="T164" s="45"/>
      <c r="U164" s="45"/>
      <c r="V164" s="45"/>
    </row>
    <row r="165" spans="1:22" ht="12.75" customHeight="1" x14ac:dyDescent="0.2">
      <c r="A165" s="249"/>
      <c r="B165" s="244"/>
      <c r="C165" s="239"/>
      <c r="D165" s="45"/>
      <c r="E165" s="45"/>
      <c r="F165" s="45"/>
      <c r="G165" s="45"/>
      <c r="H165" s="45"/>
      <c r="I165" s="45"/>
      <c r="J165" s="45"/>
      <c r="K165" s="45"/>
      <c r="L165" s="45"/>
      <c r="M165" s="45"/>
      <c r="N165" s="45"/>
      <c r="O165" s="45"/>
      <c r="P165" s="45"/>
      <c r="Q165" s="45"/>
      <c r="R165" s="45"/>
      <c r="S165" s="45"/>
      <c r="T165" s="45"/>
      <c r="U165" s="45"/>
      <c r="V165" s="45"/>
    </row>
    <row r="166" spans="1:22" ht="12.75" customHeight="1" x14ac:dyDescent="0.2">
      <c r="A166" s="249"/>
      <c r="B166" s="244"/>
      <c r="C166" s="239"/>
      <c r="D166" s="45"/>
      <c r="E166" s="45"/>
      <c r="F166" s="45"/>
      <c r="G166" s="45"/>
      <c r="H166" s="45"/>
      <c r="I166" s="45"/>
      <c r="J166" s="45"/>
      <c r="K166" s="45"/>
      <c r="L166" s="45"/>
      <c r="M166" s="45"/>
      <c r="N166" s="45"/>
      <c r="O166" s="45"/>
      <c r="P166" s="45"/>
      <c r="Q166" s="45"/>
      <c r="R166" s="45"/>
      <c r="S166" s="45"/>
      <c r="T166" s="45"/>
      <c r="U166" s="45"/>
      <c r="V166" s="45"/>
    </row>
    <row r="167" spans="1:22" ht="12.75" customHeight="1" x14ac:dyDescent="0.2">
      <c r="A167" s="249"/>
      <c r="B167" s="244"/>
      <c r="C167" s="239"/>
      <c r="D167" s="45"/>
      <c r="E167" s="45"/>
      <c r="F167" s="45"/>
      <c r="G167" s="45"/>
      <c r="H167" s="45"/>
      <c r="I167" s="45"/>
      <c r="J167" s="45"/>
      <c r="K167" s="45"/>
      <c r="L167" s="45"/>
      <c r="M167" s="45"/>
      <c r="N167" s="45"/>
      <c r="O167" s="45"/>
      <c r="P167" s="45"/>
      <c r="Q167" s="45"/>
      <c r="R167" s="45"/>
      <c r="S167" s="45"/>
      <c r="T167" s="45"/>
      <c r="U167" s="45"/>
      <c r="V167" s="45"/>
    </row>
    <row r="168" spans="1:22" ht="12.75" customHeight="1" x14ac:dyDescent="0.2">
      <c r="A168" s="249"/>
      <c r="B168" s="244"/>
      <c r="C168" s="239"/>
      <c r="D168" s="45"/>
      <c r="E168" s="45"/>
      <c r="F168" s="45"/>
      <c r="G168" s="45"/>
      <c r="H168" s="45"/>
      <c r="I168" s="45"/>
      <c r="J168" s="45"/>
      <c r="K168" s="45"/>
      <c r="L168" s="45"/>
      <c r="M168" s="45"/>
      <c r="N168" s="45"/>
      <c r="O168" s="45"/>
      <c r="P168" s="45"/>
      <c r="Q168" s="45"/>
      <c r="R168" s="45"/>
      <c r="S168" s="45"/>
      <c r="T168" s="45"/>
      <c r="U168" s="45"/>
      <c r="V168" s="45"/>
    </row>
    <row r="169" spans="1:22" ht="12.75" customHeight="1" x14ac:dyDescent="0.2">
      <c r="A169" s="249"/>
      <c r="B169" s="244"/>
      <c r="C169" s="239"/>
      <c r="D169" s="45"/>
      <c r="E169" s="45"/>
      <c r="F169" s="45"/>
      <c r="G169" s="45"/>
      <c r="H169" s="45"/>
      <c r="I169" s="45"/>
      <c r="J169" s="45"/>
      <c r="K169" s="45"/>
      <c r="L169" s="45"/>
      <c r="M169" s="45"/>
      <c r="N169" s="45"/>
      <c r="O169" s="45"/>
      <c r="P169" s="45"/>
      <c r="Q169" s="45"/>
      <c r="R169" s="45"/>
      <c r="S169" s="45"/>
      <c r="T169" s="45"/>
      <c r="U169" s="45"/>
      <c r="V169" s="45"/>
    </row>
    <row r="170" spans="1:22" ht="12.75" customHeight="1" x14ac:dyDescent="0.2">
      <c r="A170" s="249"/>
      <c r="B170" s="244"/>
      <c r="C170" s="239"/>
      <c r="D170" s="45"/>
      <c r="E170" s="45"/>
      <c r="F170" s="45"/>
      <c r="G170" s="45"/>
      <c r="H170" s="45"/>
      <c r="I170" s="45"/>
      <c r="J170" s="45"/>
      <c r="K170" s="45"/>
      <c r="L170" s="45"/>
      <c r="M170" s="45"/>
      <c r="N170" s="45"/>
      <c r="O170" s="45"/>
      <c r="P170" s="45"/>
      <c r="Q170" s="45"/>
      <c r="R170" s="45"/>
      <c r="S170" s="45"/>
      <c r="T170" s="45"/>
      <c r="U170" s="45"/>
      <c r="V170" s="45"/>
    </row>
    <row r="171" spans="1:22" ht="12.75" customHeight="1" x14ac:dyDescent="0.2">
      <c r="A171" s="249"/>
      <c r="B171" s="244"/>
      <c r="C171" s="239"/>
      <c r="D171" s="45"/>
      <c r="E171" s="45"/>
      <c r="F171" s="45"/>
      <c r="G171" s="45"/>
      <c r="H171" s="45"/>
      <c r="I171" s="45"/>
      <c r="J171" s="45"/>
      <c r="K171" s="45"/>
      <c r="L171" s="45"/>
      <c r="M171" s="45"/>
      <c r="N171" s="45"/>
      <c r="O171" s="45"/>
      <c r="P171" s="45"/>
      <c r="Q171" s="45"/>
      <c r="R171" s="45"/>
      <c r="S171" s="45"/>
      <c r="T171" s="45"/>
      <c r="U171" s="45"/>
      <c r="V171" s="45"/>
    </row>
    <row r="172" spans="1:22" ht="12.75" customHeight="1" x14ac:dyDescent="0.2">
      <c r="A172" s="249"/>
      <c r="B172" s="244"/>
      <c r="C172" s="239"/>
      <c r="D172" s="45"/>
      <c r="E172" s="45"/>
      <c r="F172" s="45"/>
      <c r="G172" s="45"/>
      <c r="H172" s="45"/>
      <c r="I172" s="45"/>
      <c r="J172" s="45"/>
      <c r="K172" s="45"/>
      <c r="L172" s="45"/>
      <c r="M172" s="45"/>
      <c r="N172" s="45"/>
      <c r="O172" s="45"/>
      <c r="P172" s="45"/>
      <c r="Q172" s="45"/>
      <c r="R172" s="45"/>
      <c r="S172" s="45"/>
      <c r="T172" s="45"/>
      <c r="U172" s="45"/>
      <c r="V172" s="45"/>
    </row>
    <row r="173" spans="1:22" ht="12.75" customHeight="1" x14ac:dyDescent="0.2">
      <c r="A173" s="249"/>
      <c r="B173" s="244"/>
      <c r="C173" s="239"/>
      <c r="D173" s="45"/>
      <c r="E173" s="45"/>
      <c r="F173" s="45"/>
      <c r="G173" s="45"/>
      <c r="H173" s="45"/>
      <c r="I173" s="45"/>
      <c r="J173" s="45"/>
      <c r="K173" s="45"/>
      <c r="L173" s="45"/>
      <c r="M173" s="45"/>
      <c r="N173" s="45"/>
      <c r="O173" s="45"/>
      <c r="P173" s="45"/>
      <c r="Q173" s="45"/>
      <c r="R173" s="45"/>
      <c r="S173" s="45"/>
      <c r="T173" s="45"/>
      <c r="U173" s="45"/>
      <c r="V173" s="45"/>
    </row>
    <row r="174" spans="1:22" ht="12.75" customHeight="1" x14ac:dyDescent="0.2">
      <c r="A174" s="249"/>
      <c r="B174" s="244"/>
      <c r="C174" s="239"/>
      <c r="D174" s="45"/>
      <c r="E174" s="45"/>
      <c r="F174" s="45"/>
      <c r="G174" s="45"/>
      <c r="H174" s="45"/>
      <c r="I174" s="45"/>
      <c r="J174" s="45"/>
      <c r="K174" s="45"/>
      <c r="L174" s="45"/>
      <c r="M174" s="45"/>
      <c r="N174" s="45"/>
      <c r="O174" s="45"/>
      <c r="P174" s="45"/>
      <c r="Q174" s="45"/>
      <c r="R174" s="45"/>
      <c r="S174" s="45"/>
      <c r="T174" s="45"/>
      <c r="U174" s="45"/>
      <c r="V174" s="45"/>
    </row>
    <row r="175" spans="1:22" ht="12.75" customHeight="1" x14ac:dyDescent="0.2">
      <c r="A175" s="249"/>
      <c r="B175" s="244"/>
      <c r="C175" s="239"/>
      <c r="D175" s="45"/>
      <c r="E175" s="45"/>
      <c r="F175" s="45"/>
      <c r="G175" s="45"/>
      <c r="H175" s="45"/>
      <c r="I175" s="45"/>
      <c r="J175" s="45"/>
      <c r="K175" s="45"/>
      <c r="L175" s="45"/>
      <c r="M175" s="45"/>
      <c r="N175" s="45"/>
      <c r="O175" s="45"/>
      <c r="P175" s="45"/>
      <c r="Q175" s="45"/>
      <c r="R175" s="45"/>
      <c r="S175" s="45"/>
      <c r="T175" s="45"/>
      <c r="U175" s="45"/>
      <c r="V175" s="45"/>
    </row>
    <row r="176" spans="1:22" ht="12.75" customHeight="1" x14ac:dyDescent="0.2">
      <c r="A176" s="249"/>
      <c r="B176" s="244"/>
      <c r="C176" s="239"/>
      <c r="D176" s="45"/>
      <c r="E176" s="45"/>
      <c r="F176" s="45"/>
      <c r="G176" s="45"/>
      <c r="H176" s="45"/>
      <c r="I176" s="45"/>
      <c r="J176" s="45"/>
      <c r="K176" s="45"/>
      <c r="L176" s="45"/>
      <c r="M176" s="45"/>
      <c r="N176" s="45"/>
      <c r="O176" s="45"/>
      <c r="P176" s="45"/>
      <c r="Q176" s="45"/>
      <c r="R176" s="45"/>
      <c r="S176" s="45"/>
      <c r="T176" s="45"/>
      <c r="U176" s="45"/>
      <c r="V176" s="45"/>
    </row>
    <row r="177" spans="1:22" ht="12.75" customHeight="1" x14ac:dyDescent="0.2">
      <c r="A177" s="249"/>
      <c r="B177" s="244"/>
      <c r="C177" s="239"/>
      <c r="D177" s="45"/>
      <c r="E177" s="45"/>
      <c r="F177" s="45"/>
      <c r="G177" s="45"/>
      <c r="H177" s="45"/>
      <c r="I177" s="45"/>
      <c r="J177" s="45"/>
      <c r="K177" s="45"/>
      <c r="L177" s="45"/>
      <c r="M177" s="45"/>
      <c r="N177" s="45"/>
      <c r="O177" s="45"/>
      <c r="P177" s="45"/>
      <c r="Q177" s="45"/>
      <c r="R177" s="45"/>
      <c r="S177" s="45"/>
      <c r="T177" s="45"/>
      <c r="U177" s="45"/>
      <c r="V177" s="45"/>
    </row>
    <row r="178" spans="1:22" ht="12.75" customHeight="1" x14ac:dyDescent="0.2">
      <c r="A178" s="249"/>
      <c r="B178" s="244"/>
      <c r="C178" s="239"/>
      <c r="D178" s="45"/>
      <c r="E178" s="45"/>
      <c r="F178" s="45"/>
      <c r="G178" s="45"/>
      <c r="H178" s="45"/>
      <c r="I178" s="45"/>
      <c r="J178" s="45"/>
      <c r="K178" s="45"/>
      <c r="L178" s="45"/>
      <c r="M178" s="45"/>
      <c r="N178" s="45"/>
      <c r="O178" s="45"/>
      <c r="P178" s="45"/>
      <c r="Q178" s="45"/>
      <c r="R178" s="45"/>
      <c r="S178" s="45"/>
      <c r="T178" s="45"/>
      <c r="U178" s="45"/>
      <c r="V178" s="45"/>
    </row>
    <row r="179" spans="1:22" ht="12.75" customHeight="1" x14ac:dyDescent="0.2">
      <c r="A179" s="249"/>
      <c r="B179" s="244"/>
      <c r="C179" s="239"/>
      <c r="D179" s="45"/>
      <c r="E179" s="45"/>
      <c r="F179" s="45"/>
      <c r="G179" s="45"/>
      <c r="H179" s="45"/>
      <c r="I179" s="45"/>
      <c r="J179" s="45"/>
      <c r="K179" s="45"/>
      <c r="L179" s="45"/>
      <c r="M179" s="45"/>
      <c r="N179" s="45"/>
      <c r="O179" s="45"/>
      <c r="P179" s="45"/>
      <c r="Q179" s="45"/>
      <c r="R179" s="45"/>
      <c r="S179" s="45"/>
      <c r="T179" s="45"/>
      <c r="U179" s="45"/>
      <c r="V179" s="45"/>
    </row>
    <row r="180" spans="1:22" ht="12.75" customHeight="1" x14ac:dyDescent="0.2">
      <c r="A180" s="249"/>
      <c r="B180" s="244"/>
      <c r="C180" s="239"/>
      <c r="D180" s="45"/>
      <c r="E180" s="45"/>
      <c r="F180" s="45"/>
      <c r="G180" s="45"/>
      <c r="H180" s="45"/>
      <c r="I180" s="45"/>
      <c r="J180" s="45"/>
      <c r="K180" s="45"/>
      <c r="L180" s="45"/>
      <c r="M180" s="45"/>
      <c r="N180" s="45"/>
      <c r="O180" s="45"/>
      <c r="P180" s="45"/>
      <c r="Q180" s="45"/>
      <c r="R180" s="45"/>
      <c r="S180" s="45"/>
      <c r="T180" s="45"/>
      <c r="U180" s="45"/>
      <c r="V180" s="45"/>
    </row>
    <row r="181" spans="1:22" ht="12.75" customHeight="1" x14ac:dyDescent="0.2">
      <c r="A181" s="249"/>
      <c r="B181" s="244"/>
      <c r="C181" s="239"/>
      <c r="D181" s="45"/>
      <c r="E181" s="45"/>
      <c r="F181" s="45"/>
      <c r="G181" s="45"/>
      <c r="H181" s="45"/>
      <c r="I181" s="45"/>
      <c r="J181" s="45"/>
      <c r="K181" s="45"/>
      <c r="L181" s="45"/>
      <c r="M181" s="45"/>
      <c r="N181" s="45"/>
      <c r="O181" s="45"/>
      <c r="P181" s="45"/>
      <c r="Q181" s="45"/>
      <c r="R181" s="45"/>
      <c r="S181" s="45"/>
      <c r="T181" s="45"/>
      <c r="U181" s="45"/>
      <c r="V181" s="45"/>
    </row>
    <row r="182" spans="1:22" ht="12.75" customHeight="1" x14ac:dyDescent="0.2">
      <c r="A182" s="249"/>
      <c r="B182" s="244"/>
      <c r="C182" s="239"/>
      <c r="D182" s="45"/>
      <c r="E182" s="45"/>
      <c r="F182" s="45"/>
      <c r="G182" s="45"/>
      <c r="H182" s="45"/>
      <c r="I182" s="45"/>
      <c r="J182" s="45"/>
      <c r="K182" s="45"/>
      <c r="L182" s="45"/>
      <c r="M182" s="45"/>
      <c r="N182" s="45"/>
      <c r="O182" s="45"/>
      <c r="P182" s="45"/>
      <c r="Q182" s="45"/>
      <c r="R182" s="45"/>
      <c r="S182" s="45"/>
      <c r="T182" s="45"/>
      <c r="U182" s="45"/>
      <c r="V182" s="45"/>
    </row>
    <row r="183" spans="1:22" ht="12.75" customHeight="1" x14ac:dyDescent="0.2">
      <c r="A183" s="249"/>
      <c r="B183" s="244"/>
      <c r="C183" s="239"/>
      <c r="D183" s="45"/>
      <c r="E183" s="45"/>
      <c r="F183" s="45"/>
      <c r="G183" s="45"/>
      <c r="H183" s="45"/>
      <c r="I183" s="45"/>
      <c r="J183" s="45"/>
      <c r="K183" s="45"/>
      <c r="L183" s="45"/>
      <c r="M183" s="45"/>
      <c r="N183" s="45"/>
      <c r="O183" s="45"/>
      <c r="P183" s="45"/>
      <c r="Q183" s="45"/>
      <c r="R183" s="45"/>
      <c r="S183" s="45"/>
      <c r="T183" s="45"/>
      <c r="U183" s="45"/>
      <c r="V183" s="45"/>
    </row>
    <row r="184" spans="1:22" ht="12.75" customHeight="1" x14ac:dyDescent="0.2">
      <c r="A184" s="249"/>
      <c r="B184" s="244"/>
      <c r="C184" s="239"/>
      <c r="D184" s="45"/>
      <c r="E184" s="45"/>
      <c r="F184" s="45"/>
      <c r="G184" s="45"/>
      <c r="H184" s="45"/>
      <c r="I184" s="45"/>
      <c r="J184" s="45"/>
      <c r="K184" s="45"/>
      <c r="L184" s="45"/>
      <c r="M184" s="45"/>
      <c r="N184" s="45"/>
      <c r="O184" s="45"/>
      <c r="P184" s="45"/>
      <c r="Q184" s="45"/>
      <c r="R184" s="45"/>
      <c r="S184" s="45"/>
      <c r="T184" s="45"/>
      <c r="U184" s="45"/>
      <c r="V184" s="45"/>
    </row>
    <row r="185" spans="1:22" ht="12.75" customHeight="1" x14ac:dyDescent="0.2">
      <c r="A185" s="249"/>
      <c r="B185" s="244"/>
      <c r="C185" s="239"/>
      <c r="D185" s="45"/>
      <c r="E185" s="45"/>
      <c r="F185" s="45"/>
      <c r="G185" s="45"/>
      <c r="H185" s="45"/>
      <c r="I185" s="45"/>
      <c r="J185" s="45"/>
      <c r="K185" s="45"/>
      <c r="L185" s="45"/>
      <c r="M185" s="45"/>
      <c r="N185" s="45"/>
      <c r="O185" s="45"/>
      <c r="P185" s="45"/>
      <c r="Q185" s="45"/>
      <c r="R185" s="45"/>
      <c r="S185" s="45"/>
      <c r="T185" s="45"/>
      <c r="U185" s="45"/>
      <c r="V185" s="45"/>
    </row>
    <row r="186" spans="1:22" ht="12.75" customHeight="1" x14ac:dyDescent="0.2">
      <c r="A186" s="249"/>
      <c r="B186" s="244"/>
      <c r="C186" s="239"/>
      <c r="D186" s="45"/>
      <c r="E186" s="45"/>
      <c r="F186" s="45"/>
      <c r="G186" s="45"/>
      <c r="H186" s="45"/>
      <c r="I186" s="45"/>
      <c r="J186" s="45"/>
      <c r="K186" s="45"/>
      <c r="L186" s="45"/>
      <c r="M186" s="45"/>
      <c r="N186" s="45"/>
      <c r="O186" s="45"/>
      <c r="P186" s="45"/>
      <c r="Q186" s="45"/>
      <c r="R186" s="45"/>
      <c r="S186" s="45"/>
      <c r="T186" s="45"/>
      <c r="U186" s="45"/>
      <c r="V186" s="45"/>
    </row>
    <row r="187" spans="1:22" ht="12.75" customHeight="1" x14ac:dyDescent="0.2">
      <c r="A187" s="249"/>
      <c r="B187" s="244"/>
      <c r="C187" s="239"/>
      <c r="D187" s="45"/>
      <c r="E187" s="45"/>
      <c r="F187" s="45"/>
      <c r="G187" s="45"/>
      <c r="H187" s="45"/>
      <c r="I187" s="45"/>
      <c r="J187" s="45"/>
      <c r="K187" s="45"/>
      <c r="L187" s="45"/>
      <c r="M187" s="45"/>
      <c r="N187" s="45"/>
      <c r="O187" s="45"/>
      <c r="P187" s="45"/>
      <c r="Q187" s="45"/>
      <c r="R187" s="45"/>
      <c r="S187" s="45"/>
      <c r="T187" s="45"/>
      <c r="U187" s="45"/>
      <c r="V187" s="45"/>
    </row>
    <row r="188" spans="1:22" ht="12.75" customHeight="1" x14ac:dyDescent="0.2">
      <c r="A188" s="249"/>
      <c r="B188" s="244"/>
      <c r="C188" s="239"/>
      <c r="D188" s="45"/>
      <c r="E188" s="45"/>
      <c r="F188" s="45"/>
      <c r="G188" s="45"/>
      <c r="H188" s="45"/>
      <c r="I188" s="45"/>
      <c r="J188" s="45"/>
      <c r="K188" s="45"/>
      <c r="L188" s="45"/>
      <c r="M188" s="45"/>
      <c r="N188" s="45"/>
      <c r="O188" s="45"/>
      <c r="P188" s="45"/>
      <c r="Q188" s="45"/>
      <c r="R188" s="45"/>
      <c r="S188" s="45"/>
      <c r="T188" s="45"/>
      <c r="U188" s="45"/>
      <c r="V188" s="45"/>
    </row>
    <row r="189" spans="1:22" ht="12.75" customHeight="1" x14ac:dyDescent="0.2">
      <c r="A189" s="249"/>
      <c r="B189" s="244"/>
      <c r="C189" s="239"/>
      <c r="D189" s="45"/>
      <c r="E189" s="45"/>
      <c r="F189" s="45"/>
      <c r="G189" s="45"/>
      <c r="H189" s="45"/>
      <c r="I189" s="45"/>
      <c r="J189" s="45"/>
      <c r="K189" s="45"/>
      <c r="L189" s="45"/>
      <c r="M189" s="45"/>
      <c r="N189" s="45"/>
      <c r="O189" s="45"/>
      <c r="P189" s="45"/>
      <c r="Q189" s="45"/>
      <c r="R189" s="45"/>
      <c r="S189" s="45"/>
      <c r="T189" s="45"/>
      <c r="U189" s="45"/>
      <c r="V189" s="45"/>
    </row>
    <row r="190" spans="1:22" ht="12.75" customHeight="1" x14ac:dyDescent="0.2">
      <c r="A190" s="249"/>
      <c r="B190" s="244"/>
      <c r="C190" s="239"/>
      <c r="D190" s="45"/>
      <c r="E190" s="45"/>
      <c r="F190" s="45"/>
      <c r="G190" s="45"/>
      <c r="H190" s="45"/>
      <c r="I190" s="45"/>
      <c r="J190" s="45"/>
      <c r="K190" s="45"/>
      <c r="L190" s="45"/>
      <c r="M190" s="45"/>
      <c r="N190" s="45"/>
      <c r="O190" s="45"/>
      <c r="P190" s="45"/>
      <c r="Q190" s="45"/>
      <c r="R190" s="45"/>
      <c r="S190" s="45"/>
      <c r="T190" s="45"/>
      <c r="U190" s="45"/>
      <c r="V190" s="45"/>
    </row>
    <row r="191" spans="1:22" ht="12.75" customHeight="1" x14ac:dyDescent="0.2">
      <c r="A191" s="249"/>
      <c r="B191" s="244"/>
      <c r="C191" s="239"/>
      <c r="D191" s="45"/>
      <c r="E191" s="45"/>
      <c r="F191" s="45"/>
      <c r="G191" s="45"/>
      <c r="H191" s="45"/>
      <c r="I191" s="45"/>
      <c r="J191" s="45"/>
      <c r="K191" s="45"/>
      <c r="L191" s="45"/>
      <c r="M191" s="45"/>
      <c r="N191" s="45"/>
      <c r="O191" s="45"/>
      <c r="P191" s="45"/>
      <c r="Q191" s="45"/>
      <c r="R191" s="45"/>
      <c r="S191" s="45"/>
      <c r="T191" s="45"/>
      <c r="U191" s="45"/>
      <c r="V191" s="45"/>
    </row>
    <row r="192" spans="1:22" ht="12.75" customHeight="1" x14ac:dyDescent="0.2">
      <c r="A192" s="249"/>
      <c r="B192" s="244"/>
      <c r="C192" s="239"/>
      <c r="D192" s="45"/>
      <c r="E192" s="45"/>
      <c r="F192" s="45"/>
      <c r="G192" s="45"/>
      <c r="H192" s="45"/>
      <c r="I192" s="45"/>
      <c r="J192" s="45"/>
      <c r="K192" s="45"/>
      <c r="L192" s="45"/>
      <c r="M192" s="45"/>
      <c r="N192" s="45"/>
      <c r="O192" s="45"/>
      <c r="P192" s="45"/>
      <c r="Q192" s="45"/>
      <c r="R192" s="45"/>
      <c r="S192" s="45"/>
      <c r="T192" s="45"/>
      <c r="U192" s="45"/>
      <c r="V192" s="45"/>
    </row>
    <row r="193" spans="1:22" ht="12.75" customHeight="1" x14ac:dyDescent="0.2">
      <c r="A193" s="249"/>
      <c r="B193" s="244"/>
      <c r="C193" s="239"/>
      <c r="D193" s="45"/>
      <c r="E193" s="45"/>
      <c r="F193" s="45"/>
      <c r="G193" s="45"/>
      <c r="H193" s="45"/>
      <c r="I193" s="45"/>
      <c r="J193" s="45"/>
      <c r="K193" s="45"/>
      <c r="L193" s="45"/>
      <c r="M193" s="45"/>
      <c r="N193" s="45"/>
      <c r="O193" s="45"/>
      <c r="P193" s="45"/>
      <c r="Q193" s="45"/>
      <c r="R193" s="45"/>
      <c r="S193" s="45"/>
      <c r="T193" s="45"/>
      <c r="U193" s="45"/>
      <c r="V193" s="45"/>
    </row>
    <row r="194" spans="1:22" ht="12.75" customHeight="1" x14ac:dyDescent="0.2">
      <c r="A194" s="249"/>
      <c r="B194" s="244"/>
      <c r="C194" s="239"/>
      <c r="D194" s="45"/>
      <c r="E194" s="45"/>
      <c r="F194" s="45"/>
      <c r="G194" s="45"/>
      <c r="H194" s="45"/>
      <c r="I194" s="45"/>
      <c r="J194" s="45"/>
      <c r="K194" s="45"/>
      <c r="L194" s="45"/>
      <c r="M194" s="45"/>
      <c r="N194" s="45"/>
      <c r="O194" s="45"/>
      <c r="P194" s="45"/>
      <c r="Q194" s="45"/>
      <c r="R194" s="45"/>
      <c r="S194" s="45"/>
      <c r="T194" s="45"/>
      <c r="U194" s="45"/>
      <c r="V194" s="45"/>
    </row>
    <row r="195" spans="1:22" ht="12.75" customHeight="1" x14ac:dyDescent="0.2">
      <c r="A195" s="249"/>
      <c r="B195" s="244"/>
      <c r="C195" s="239"/>
      <c r="D195" s="45"/>
      <c r="E195" s="45"/>
      <c r="F195" s="45"/>
      <c r="G195" s="45"/>
      <c r="H195" s="45"/>
      <c r="I195" s="45"/>
      <c r="J195" s="45"/>
      <c r="K195" s="45"/>
      <c r="L195" s="45"/>
      <c r="M195" s="45"/>
      <c r="N195" s="45"/>
      <c r="O195" s="45"/>
      <c r="P195" s="45"/>
      <c r="Q195" s="45"/>
      <c r="R195" s="45"/>
      <c r="S195" s="45"/>
      <c r="T195" s="45"/>
      <c r="U195" s="45"/>
      <c r="V195" s="45"/>
    </row>
    <row r="196" spans="1:22" ht="12.75" customHeight="1" x14ac:dyDescent="0.2">
      <c r="A196" s="249"/>
      <c r="B196" s="244"/>
      <c r="C196" s="239"/>
      <c r="D196" s="45"/>
      <c r="E196" s="45"/>
      <c r="F196" s="45"/>
      <c r="G196" s="45"/>
      <c r="H196" s="45"/>
      <c r="I196" s="45"/>
      <c r="J196" s="45"/>
      <c r="K196" s="45"/>
      <c r="L196" s="45"/>
      <c r="M196" s="45"/>
      <c r="N196" s="45"/>
      <c r="O196" s="45"/>
      <c r="P196" s="45"/>
      <c r="Q196" s="45"/>
      <c r="R196" s="45"/>
      <c r="S196" s="45"/>
      <c r="T196" s="45"/>
      <c r="U196" s="45"/>
      <c r="V196" s="45"/>
    </row>
    <row r="197" spans="1:22" ht="12.75" customHeight="1" x14ac:dyDescent="0.2">
      <c r="A197" s="249"/>
      <c r="B197" s="244"/>
      <c r="C197" s="239"/>
      <c r="D197" s="45"/>
      <c r="E197" s="45"/>
      <c r="F197" s="45"/>
      <c r="G197" s="45"/>
      <c r="H197" s="45"/>
      <c r="I197" s="45"/>
      <c r="J197" s="45"/>
      <c r="K197" s="45"/>
      <c r="L197" s="45"/>
      <c r="M197" s="45"/>
      <c r="N197" s="45"/>
      <c r="O197" s="45"/>
      <c r="P197" s="45"/>
      <c r="Q197" s="45"/>
      <c r="R197" s="45"/>
      <c r="S197" s="45"/>
      <c r="T197" s="45"/>
      <c r="U197" s="45"/>
      <c r="V197" s="45"/>
    </row>
    <row r="198" spans="1:22" ht="12.75" customHeight="1" x14ac:dyDescent="0.2">
      <c r="A198" s="249"/>
      <c r="B198" s="244"/>
      <c r="C198" s="239"/>
      <c r="D198" s="45"/>
      <c r="E198" s="45"/>
      <c r="F198" s="45"/>
      <c r="G198" s="45"/>
      <c r="H198" s="45"/>
      <c r="I198" s="45"/>
      <c r="J198" s="45"/>
      <c r="K198" s="45"/>
      <c r="L198" s="45"/>
      <c r="M198" s="45"/>
      <c r="N198" s="45"/>
      <c r="O198" s="45"/>
      <c r="P198" s="45"/>
      <c r="Q198" s="45"/>
      <c r="R198" s="45"/>
      <c r="S198" s="45"/>
      <c r="T198" s="45"/>
      <c r="U198" s="45"/>
      <c r="V198" s="45"/>
    </row>
    <row r="199" spans="1:22" ht="12.75" customHeight="1" x14ac:dyDescent="0.2">
      <c r="A199" s="249"/>
      <c r="B199" s="244"/>
      <c r="C199" s="239"/>
      <c r="D199" s="45"/>
      <c r="E199" s="45"/>
      <c r="F199" s="45"/>
      <c r="G199" s="45"/>
      <c r="H199" s="45"/>
      <c r="I199" s="45"/>
      <c r="J199" s="45"/>
      <c r="K199" s="45"/>
      <c r="L199" s="45"/>
      <c r="M199" s="45"/>
      <c r="N199" s="45"/>
      <c r="O199" s="45"/>
      <c r="P199" s="45"/>
      <c r="Q199" s="45"/>
      <c r="R199" s="45"/>
      <c r="S199" s="45"/>
      <c r="T199" s="45"/>
      <c r="U199" s="45"/>
      <c r="V199" s="45"/>
    </row>
    <row r="200" spans="1:22" ht="12.75" customHeight="1" x14ac:dyDescent="0.2">
      <c r="A200" s="249"/>
      <c r="B200" s="244"/>
      <c r="C200" s="239"/>
      <c r="D200" s="45"/>
      <c r="E200" s="45"/>
      <c r="F200" s="45"/>
      <c r="G200" s="45"/>
      <c r="H200" s="45"/>
      <c r="I200" s="45"/>
      <c r="J200" s="45"/>
      <c r="K200" s="45"/>
      <c r="L200" s="45"/>
      <c r="M200" s="45"/>
      <c r="N200" s="45"/>
      <c r="O200" s="45"/>
      <c r="P200" s="45"/>
      <c r="Q200" s="45"/>
      <c r="R200" s="45"/>
      <c r="S200" s="45"/>
      <c r="T200" s="45"/>
      <c r="U200" s="45"/>
      <c r="V200" s="45"/>
    </row>
    <row r="201" spans="1:22" ht="12.75" customHeight="1" x14ac:dyDescent="0.2">
      <c r="A201" s="249"/>
      <c r="B201" s="244"/>
      <c r="C201" s="239"/>
      <c r="D201" s="45"/>
      <c r="E201" s="45"/>
      <c r="F201" s="45"/>
      <c r="G201" s="45"/>
      <c r="H201" s="45"/>
      <c r="I201" s="45"/>
      <c r="J201" s="45"/>
      <c r="K201" s="45"/>
      <c r="L201" s="45"/>
      <c r="M201" s="45"/>
      <c r="N201" s="45"/>
      <c r="O201" s="45"/>
      <c r="P201" s="45"/>
      <c r="Q201" s="45"/>
      <c r="R201" s="45"/>
      <c r="S201" s="45"/>
      <c r="T201" s="45"/>
      <c r="U201" s="45"/>
      <c r="V201" s="45"/>
    </row>
    <row r="202" spans="1:22" ht="12.75" customHeight="1" x14ac:dyDescent="0.2">
      <c r="A202" s="249"/>
      <c r="B202" s="244"/>
      <c r="C202" s="239"/>
      <c r="D202" s="45"/>
      <c r="E202" s="45"/>
      <c r="F202" s="45"/>
      <c r="G202" s="45"/>
      <c r="H202" s="45"/>
      <c r="I202" s="45"/>
      <c r="J202" s="45"/>
      <c r="K202" s="45"/>
      <c r="L202" s="45"/>
      <c r="M202" s="45"/>
      <c r="N202" s="45"/>
      <c r="O202" s="45"/>
      <c r="P202" s="45"/>
      <c r="Q202" s="45"/>
      <c r="R202" s="45"/>
      <c r="S202" s="45"/>
      <c r="T202" s="45"/>
      <c r="U202" s="45"/>
      <c r="V202" s="45"/>
    </row>
    <row r="203" spans="1:22" ht="12.75" customHeight="1" x14ac:dyDescent="0.2">
      <c r="A203" s="249"/>
      <c r="B203" s="244"/>
      <c r="C203" s="239"/>
      <c r="D203" s="45"/>
      <c r="E203" s="45"/>
      <c r="F203" s="45"/>
      <c r="G203" s="45"/>
      <c r="H203" s="45"/>
      <c r="I203" s="45"/>
      <c r="J203" s="45"/>
      <c r="K203" s="45"/>
      <c r="L203" s="45"/>
      <c r="M203" s="45"/>
      <c r="N203" s="45"/>
      <c r="O203" s="45"/>
      <c r="P203" s="45"/>
      <c r="Q203" s="45"/>
      <c r="R203" s="45"/>
      <c r="S203" s="45"/>
      <c r="T203" s="45"/>
      <c r="U203" s="45"/>
      <c r="V203" s="45"/>
    </row>
    <row r="204" spans="1:22" ht="12.75" customHeight="1" x14ac:dyDescent="0.2">
      <c r="A204" s="249"/>
      <c r="B204" s="244"/>
      <c r="C204" s="239"/>
      <c r="D204" s="45"/>
      <c r="E204" s="45"/>
      <c r="F204" s="45"/>
      <c r="G204" s="45"/>
      <c r="H204" s="45"/>
      <c r="I204" s="45"/>
      <c r="J204" s="45"/>
      <c r="K204" s="45"/>
      <c r="L204" s="45"/>
      <c r="M204" s="45"/>
      <c r="N204" s="45"/>
      <c r="O204" s="45"/>
      <c r="P204" s="45"/>
      <c r="Q204" s="45"/>
      <c r="R204" s="45"/>
      <c r="S204" s="45"/>
      <c r="T204" s="45"/>
      <c r="U204" s="45"/>
      <c r="V204" s="45"/>
    </row>
    <row r="205" spans="1:22" ht="12.75" customHeight="1" x14ac:dyDescent="0.2">
      <c r="A205" s="249"/>
      <c r="B205" s="244"/>
      <c r="C205" s="239"/>
      <c r="D205" s="45"/>
      <c r="E205" s="45"/>
      <c r="F205" s="45"/>
      <c r="G205" s="45"/>
      <c r="H205" s="45"/>
      <c r="I205" s="45"/>
      <c r="J205" s="45"/>
      <c r="K205" s="45"/>
      <c r="L205" s="45"/>
      <c r="M205" s="45"/>
      <c r="N205" s="45"/>
      <c r="O205" s="45"/>
      <c r="P205" s="45"/>
      <c r="Q205" s="45"/>
      <c r="R205" s="45"/>
      <c r="S205" s="45"/>
      <c r="T205" s="45"/>
      <c r="U205" s="45"/>
      <c r="V205" s="45"/>
    </row>
    <row r="206" spans="1:22" ht="12.75" customHeight="1" x14ac:dyDescent="0.2">
      <c r="A206" s="249"/>
      <c r="B206" s="244"/>
      <c r="C206" s="239"/>
      <c r="D206" s="45"/>
      <c r="E206" s="45"/>
      <c r="F206" s="45"/>
      <c r="G206" s="45"/>
      <c r="H206" s="45"/>
      <c r="I206" s="45"/>
      <c r="J206" s="45"/>
      <c r="K206" s="45"/>
      <c r="L206" s="45"/>
      <c r="M206" s="45"/>
      <c r="N206" s="45"/>
      <c r="O206" s="45"/>
      <c r="P206" s="45"/>
      <c r="Q206" s="45"/>
      <c r="R206" s="45"/>
      <c r="S206" s="45"/>
      <c r="T206" s="45"/>
      <c r="U206" s="45"/>
      <c r="V206" s="45"/>
    </row>
    <row r="207" spans="1:22" ht="12.75" customHeight="1" x14ac:dyDescent="0.2">
      <c r="A207" s="249"/>
      <c r="B207" s="244"/>
      <c r="C207" s="239"/>
      <c r="D207" s="45"/>
      <c r="E207" s="45"/>
      <c r="F207" s="45"/>
      <c r="G207" s="45"/>
      <c r="H207" s="45"/>
      <c r="I207" s="45"/>
      <c r="J207" s="45"/>
      <c r="K207" s="45"/>
      <c r="L207" s="45"/>
      <c r="M207" s="45"/>
      <c r="N207" s="45"/>
      <c r="O207" s="45"/>
      <c r="P207" s="45"/>
      <c r="Q207" s="45"/>
      <c r="R207" s="45"/>
      <c r="S207" s="45"/>
      <c r="T207" s="45"/>
      <c r="U207" s="45"/>
      <c r="V207" s="45"/>
    </row>
    <row r="208" spans="1:22" ht="12.75" customHeight="1" x14ac:dyDescent="0.2">
      <c r="A208" s="249"/>
      <c r="B208" s="244"/>
      <c r="C208" s="239"/>
      <c r="D208" s="45"/>
      <c r="E208" s="45"/>
      <c r="F208" s="45"/>
      <c r="G208" s="45"/>
      <c r="H208" s="45"/>
      <c r="I208" s="45"/>
      <c r="J208" s="45"/>
      <c r="K208" s="45"/>
      <c r="L208" s="45"/>
      <c r="M208" s="45"/>
      <c r="N208" s="45"/>
      <c r="O208" s="45"/>
      <c r="P208" s="45"/>
      <c r="Q208" s="45"/>
      <c r="R208" s="45"/>
      <c r="S208" s="45"/>
      <c r="T208" s="45"/>
      <c r="U208" s="45"/>
      <c r="V208" s="45"/>
    </row>
    <row r="209" spans="1:22" ht="12.75" customHeight="1" x14ac:dyDescent="0.2">
      <c r="A209" s="249"/>
      <c r="B209" s="244"/>
      <c r="C209" s="239"/>
      <c r="D209" s="45"/>
      <c r="E209" s="45"/>
      <c r="F209" s="45"/>
      <c r="G209" s="45"/>
      <c r="H209" s="45"/>
      <c r="I209" s="45"/>
      <c r="J209" s="45"/>
      <c r="K209" s="45"/>
      <c r="L209" s="45"/>
      <c r="M209" s="45"/>
      <c r="N209" s="45"/>
      <c r="O209" s="45"/>
      <c r="P209" s="45"/>
      <c r="Q209" s="45"/>
      <c r="R209" s="45"/>
      <c r="S209" s="45"/>
      <c r="T209" s="45"/>
      <c r="U209" s="45"/>
      <c r="V209" s="45"/>
    </row>
    <row r="210" spans="1:22" ht="12.75" customHeight="1" x14ac:dyDescent="0.2">
      <c r="A210" s="249"/>
      <c r="B210" s="244"/>
      <c r="C210" s="239"/>
      <c r="D210" s="45"/>
      <c r="E210" s="45"/>
      <c r="F210" s="45"/>
      <c r="G210" s="45"/>
      <c r="H210" s="45"/>
      <c r="I210" s="45"/>
      <c r="J210" s="45"/>
      <c r="K210" s="45"/>
      <c r="L210" s="45"/>
      <c r="M210" s="45"/>
      <c r="N210" s="45"/>
      <c r="O210" s="45"/>
      <c r="P210" s="45"/>
      <c r="Q210" s="45"/>
      <c r="R210" s="45"/>
      <c r="S210" s="45"/>
      <c r="T210" s="45"/>
      <c r="U210" s="45"/>
      <c r="V210" s="45"/>
    </row>
    <row r="211" spans="1:22" ht="12.75" customHeight="1" x14ac:dyDescent="0.2">
      <c r="A211" s="249"/>
      <c r="B211" s="244"/>
      <c r="C211" s="239"/>
      <c r="D211" s="45"/>
      <c r="E211" s="45"/>
      <c r="F211" s="45"/>
      <c r="G211" s="45"/>
      <c r="H211" s="45"/>
      <c r="I211" s="45"/>
      <c r="J211" s="45"/>
      <c r="K211" s="45"/>
      <c r="L211" s="45"/>
      <c r="M211" s="45"/>
      <c r="N211" s="45"/>
      <c r="O211" s="45"/>
      <c r="P211" s="45"/>
      <c r="Q211" s="45"/>
      <c r="R211" s="45"/>
      <c r="S211" s="45"/>
      <c r="T211" s="45"/>
      <c r="U211" s="45"/>
      <c r="V211" s="45"/>
    </row>
    <row r="212" spans="1:22" ht="12.75" customHeight="1" x14ac:dyDescent="0.2">
      <c r="A212" s="249"/>
      <c r="B212" s="244"/>
      <c r="C212" s="239"/>
      <c r="D212" s="45"/>
      <c r="E212" s="45"/>
      <c r="F212" s="45"/>
      <c r="G212" s="45"/>
      <c r="H212" s="45"/>
      <c r="I212" s="45"/>
      <c r="J212" s="45"/>
      <c r="K212" s="45"/>
      <c r="L212" s="45"/>
      <c r="M212" s="45"/>
      <c r="N212" s="45"/>
      <c r="O212" s="45"/>
      <c r="P212" s="45"/>
      <c r="Q212" s="45"/>
      <c r="R212" s="45"/>
      <c r="S212" s="45"/>
      <c r="T212" s="45"/>
      <c r="U212" s="45"/>
      <c r="V212" s="45"/>
    </row>
    <row r="213" spans="1:22" ht="12.75" customHeight="1" x14ac:dyDescent="0.2">
      <c r="A213" s="249"/>
      <c r="B213" s="244"/>
      <c r="C213" s="239"/>
      <c r="D213" s="45"/>
      <c r="E213" s="45"/>
      <c r="F213" s="45"/>
      <c r="G213" s="45"/>
      <c r="H213" s="45"/>
      <c r="I213" s="45"/>
      <c r="J213" s="45"/>
      <c r="K213" s="45"/>
      <c r="L213" s="45"/>
      <c r="M213" s="45"/>
      <c r="N213" s="45"/>
      <c r="O213" s="45"/>
      <c r="P213" s="45"/>
      <c r="Q213" s="45"/>
      <c r="R213" s="45"/>
      <c r="S213" s="45"/>
      <c r="T213" s="45"/>
      <c r="U213" s="45"/>
      <c r="V213" s="45"/>
    </row>
    <row r="214" spans="1:22" ht="12.75" customHeight="1" x14ac:dyDescent="0.2">
      <c r="A214" s="249"/>
      <c r="B214" s="244"/>
      <c r="C214" s="239"/>
      <c r="D214" s="45"/>
      <c r="E214" s="45"/>
      <c r="F214" s="45"/>
      <c r="G214" s="45"/>
      <c r="H214" s="45"/>
      <c r="I214" s="45"/>
      <c r="J214" s="45"/>
      <c r="K214" s="45"/>
      <c r="L214" s="45"/>
      <c r="M214" s="45"/>
      <c r="N214" s="45"/>
      <c r="O214" s="45"/>
      <c r="P214" s="45"/>
      <c r="Q214" s="45"/>
      <c r="R214" s="45"/>
      <c r="S214" s="45"/>
      <c r="T214" s="45"/>
      <c r="U214" s="45"/>
      <c r="V214" s="45"/>
    </row>
    <row r="215" spans="1:22" ht="12.75" customHeight="1" x14ac:dyDescent="0.2">
      <c r="A215" s="249"/>
      <c r="B215" s="244"/>
      <c r="C215" s="239"/>
      <c r="D215" s="45"/>
      <c r="E215" s="45"/>
      <c r="F215" s="45"/>
      <c r="G215" s="45"/>
      <c r="H215" s="45"/>
      <c r="I215" s="45"/>
      <c r="J215" s="45"/>
      <c r="K215" s="45"/>
      <c r="L215" s="45"/>
      <c r="M215" s="45"/>
      <c r="N215" s="45"/>
      <c r="O215" s="45"/>
      <c r="P215" s="45"/>
      <c r="Q215" s="45"/>
      <c r="R215" s="45"/>
      <c r="S215" s="45"/>
      <c r="T215" s="45"/>
      <c r="U215" s="45"/>
      <c r="V215" s="45"/>
    </row>
    <row r="216" spans="1:22" ht="12.75" customHeight="1" x14ac:dyDescent="0.2">
      <c r="A216" s="249"/>
      <c r="B216" s="244"/>
      <c r="C216" s="239"/>
      <c r="D216" s="45"/>
      <c r="E216" s="45"/>
      <c r="F216" s="45"/>
      <c r="G216" s="45"/>
      <c r="H216" s="45"/>
      <c r="I216" s="45"/>
      <c r="J216" s="45"/>
      <c r="K216" s="45"/>
      <c r="L216" s="45"/>
      <c r="M216" s="45"/>
      <c r="N216" s="45"/>
      <c r="O216" s="45"/>
      <c r="P216" s="45"/>
      <c r="Q216" s="45"/>
      <c r="R216" s="45"/>
      <c r="S216" s="45"/>
      <c r="T216" s="45"/>
      <c r="U216" s="45"/>
      <c r="V216" s="45"/>
    </row>
    <row r="217" spans="1:22" ht="12.75" customHeight="1" x14ac:dyDescent="0.2">
      <c r="A217" s="249"/>
      <c r="B217" s="244"/>
      <c r="C217" s="239"/>
      <c r="D217" s="45"/>
      <c r="E217" s="45"/>
      <c r="F217" s="45"/>
      <c r="G217" s="45"/>
      <c r="H217" s="45"/>
      <c r="I217" s="45"/>
      <c r="J217" s="45"/>
      <c r="K217" s="45"/>
      <c r="L217" s="45"/>
      <c r="M217" s="45"/>
      <c r="N217" s="45"/>
      <c r="O217" s="45"/>
      <c r="P217" s="45"/>
      <c r="Q217" s="45"/>
      <c r="R217" s="45"/>
      <c r="S217" s="45"/>
      <c r="T217" s="45"/>
      <c r="U217" s="45"/>
      <c r="V217" s="45"/>
    </row>
    <row r="218" spans="1:22" ht="12.75" customHeight="1" x14ac:dyDescent="0.2">
      <c r="A218" s="249"/>
      <c r="B218" s="244"/>
      <c r="C218" s="239"/>
      <c r="D218" s="45"/>
      <c r="E218" s="45"/>
      <c r="F218" s="45"/>
      <c r="G218" s="45"/>
      <c r="H218" s="45"/>
      <c r="I218" s="45"/>
      <c r="J218" s="45"/>
      <c r="K218" s="45"/>
      <c r="L218" s="45"/>
      <c r="M218" s="45"/>
      <c r="N218" s="45"/>
      <c r="O218" s="45"/>
      <c r="P218" s="45"/>
      <c r="Q218" s="45"/>
      <c r="R218" s="45"/>
      <c r="S218" s="45"/>
      <c r="T218" s="45"/>
      <c r="U218" s="45"/>
      <c r="V218" s="45"/>
    </row>
    <row r="219" spans="1:22" ht="12.75" customHeight="1" x14ac:dyDescent="0.2">
      <c r="A219" s="249"/>
      <c r="B219" s="244"/>
      <c r="C219" s="239"/>
      <c r="D219" s="45"/>
      <c r="E219" s="45"/>
      <c r="F219" s="45"/>
      <c r="G219" s="45"/>
      <c r="H219" s="45"/>
      <c r="I219" s="45"/>
      <c r="J219" s="45"/>
      <c r="K219" s="45"/>
      <c r="L219" s="45"/>
      <c r="M219" s="45"/>
      <c r="N219" s="45"/>
      <c r="O219" s="45"/>
      <c r="P219" s="45"/>
      <c r="Q219" s="45"/>
      <c r="R219" s="45"/>
      <c r="S219" s="45"/>
      <c r="T219" s="45"/>
      <c r="U219" s="45"/>
      <c r="V219" s="45"/>
    </row>
    <row r="220" spans="1:22" ht="12.75" customHeight="1" x14ac:dyDescent="0.2">
      <c r="A220" s="249"/>
      <c r="B220" s="244"/>
      <c r="C220" s="239"/>
      <c r="D220" s="45"/>
      <c r="E220" s="45"/>
      <c r="F220" s="45"/>
      <c r="G220" s="45"/>
      <c r="H220" s="45"/>
      <c r="I220" s="45"/>
      <c r="J220" s="45"/>
      <c r="K220" s="45"/>
      <c r="L220" s="45"/>
      <c r="M220" s="45"/>
      <c r="N220" s="45"/>
      <c r="O220" s="45"/>
      <c r="P220" s="45"/>
      <c r="Q220" s="45"/>
      <c r="R220" s="45"/>
      <c r="S220" s="45"/>
      <c r="T220" s="45"/>
      <c r="U220" s="45"/>
      <c r="V220" s="45"/>
    </row>
    <row r="221" spans="1:22" ht="12.75" customHeight="1" x14ac:dyDescent="0.2">
      <c r="A221" s="249"/>
      <c r="B221" s="244"/>
      <c r="C221" s="239"/>
      <c r="D221" s="45"/>
      <c r="E221" s="45"/>
      <c r="F221" s="45"/>
      <c r="G221" s="45"/>
      <c r="H221" s="45"/>
      <c r="I221" s="45"/>
      <c r="J221" s="45"/>
      <c r="K221" s="45"/>
      <c r="L221" s="45"/>
      <c r="M221" s="45"/>
      <c r="N221" s="45"/>
      <c r="O221" s="45"/>
      <c r="P221" s="45"/>
      <c r="Q221" s="45"/>
      <c r="R221" s="45"/>
      <c r="S221" s="45"/>
      <c r="T221" s="45"/>
      <c r="U221" s="45"/>
      <c r="V221" s="45"/>
    </row>
    <row r="222" spans="1:22" ht="12.75" customHeight="1" x14ac:dyDescent="0.2">
      <c r="A222" s="249"/>
      <c r="B222" s="244"/>
      <c r="C222" s="239"/>
      <c r="D222" s="45"/>
      <c r="E222" s="45"/>
      <c r="F222" s="45"/>
      <c r="G222" s="45"/>
      <c r="H222" s="45"/>
      <c r="I222" s="45"/>
      <c r="J222" s="45"/>
      <c r="K222" s="45"/>
      <c r="L222" s="45"/>
      <c r="M222" s="45"/>
      <c r="N222" s="45"/>
      <c r="O222" s="45"/>
      <c r="P222" s="45"/>
      <c r="Q222" s="45"/>
      <c r="R222" s="45"/>
      <c r="S222" s="45"/>
      <c r="T222" s="45"/>
      <c r="U222" s="45"/>
      <c r="V222" s="45"/>
    </row>
    <row r="223" spans="1:22" ht="12.75" customHeight="1" x14ac:dyDescent="0.2">
      <c r="A223" s="249"/>
      <c r="B223" s="244"/>
      <c r="C223" s="239"/>
      <c r="D223" s="45"/>
      <c r="E223" s="45"/>
      <c r="F223" s="45"/>
      <c r="G223" s="45"/>
      <c r="H223" s="45"/>
      <c r="I223" s="45"/>
      <c r="J223" s="45"/>
      <c r="K223" s="45"/>
      <c r="L223" s="45"/>
      <c r="M223" s="45"/>
      <c r="N223" s="45"/>
      <c r="O223" s="45"/>
      <c r="P223" s="45"/>
      <c r="Q223" s="45"/>
      <c r="R223" s="45"/>
      <c r="S223" s="45"/>
      <c r="T223" s="45"/>
      <c r="U223" s="45"/>
      <c r="V223" s="45"/>
    </row>
    <row r="224" spans="1:22" ht="12.75" customHeight="1" x14ac:dyDescent="0.2">
      <c r="A224" s="249"/>
      <c r="B224" s="244"/>
      <c r="C224" s="239"/>
      <c r="D224" s="45"/>
      <c r="E224" s="45"/>
      <c r="F224" s="45"/>
      <c r="G224" s="45"/>
      <c r="H224" s="45"/>
      <c r="I224" s="45"/>
      <c r="J224" s="45"/>
      <c r="K224" s="45"/>
      <c r="L224" s="45"/>
      <c r="M224" s="45"/>
      <c r="N224" s="45"/>
      <c r="O224" s="45"/>
      <c r="P224" s="45"/>
      <c r="Q224" s="45"/>
      <c r="R224" s="45"/>
      <c r="S224" s="45"/>
      <c r="T224" s="45"/>
      <c r="U224" s="45"/>
      <c r="V224" s="45"/>
    </row>
    <row r="225" spans="1:22" ht="12.75" customHeight="1" x14ac:dyDescent="0.2">
      <c r="A225" s="249"/>
      <c r="B225" s="244"/>
      <c r="C225" s="239"/>
      <c r="D225" s="45"/>
      <c r="E225" s="45"/>
      <c r="F225" s="45"/>
      <c r="G225" s="45"/>
      <c r="H225" s="45"/>
      <c r="I225" s="45"/>
      <c r="J225" s="45"/>
      <c r="K225" s="45"/>
      <c r="L225" s="45"/>
      <c r="M225" s="45"/>
      <c r="N225" s="45"/>
      <c r="O225" s="45"/>
      <c r="P225" s="45"/>
      <c r="Q225" s="45"/>
      <c r="R225" s="45"/>
      <c r="S225" s="45"/>
      <c r="T225" s="45"/>
      <c r="U225" s="45"/>
      <c r="V225" s="45"/>
    </row>
    <row r="226" spans="1:22" ht="12.75" customHeight="1" x14ac:dyDescent="0.2">
      <c r="A226" s="249"/>
      <c r="B226" s="244"/>
      <c r="C226" s="239"/>
      <c r="D226" s="45"/>
      <c r="E226" s="45"/>
      <c r="F226" s="45"/>
      <c r="G226" s="45"/>
      <c r="H226" s="45"/>
      <c r="I226" s="45"/>
      <c r="J226" s="45"/>
      <c r="K226" s="45"/>
      <c r="L226" s="45"/>
      <c r="M226" s="45"/>
      <c r="N226" s="45"/>
      <c r="O226" s="45"/>
      <c r="P226" s="45"/>
      <c r="Q226" s="45"/>
      <c r="R226" s="45"/>
      <c r="S226" s="45"/>
      <c r="T226" s="45"/>
      <c r="U226" s="45"/>
      <c r="V226" s="45"/>
    </row>
    <row r="227" spans="1:22" ht="12.75" customHeight="1" x14ac:dyDescent="0.2">
      <c r="A227" s="249"/>
      <c r="B227" s="244"/>
      <c r="C227" s="239"/>
      <c r="D227" s="45"/>
      <c r="E227" s="45"/>
      <c r="F227" s="45"/>
      <c r="G227" s="45"/>
      <c r="H227" s="45"/>
      <c r="I227" s="45"/>
      <c r="J227" s="45"/>
      <c r="K227" s="45"/>
      <c r="L227" s="45"/>
      <c r="M227" s="45"/>
      <c r="N227" s="45"/>
      <c r="O227" s="45"/>
      <c r="P227" s="45"/>
      <c r="Q227" s="45"/>
      <c r="R227" s="45"/>
      <c r="S227" s="45"/>
      <c r="T227" s="45"/>
      <c r="U227" s="45"/>
      <c r="V227" s="45"/>
    </row>
    <row r="228" spans="1:22" ht="12.75" customHeight="1" x14ac:dyDescent="0.2">
      <c r="A228" s="249"/>
      <c r="B228" s="244"/>
      <c r="C228" s="239"/>
      <c r="D228" s="45"/>
      <c r="E228" s="45"/>
      <c r="F228" s="45"/>
      <c r="G228" s="45"/>
      <c r="H228" s="45"/>
      <c r="I228" s="45"/>
      <c r="J228" s="45"/>
      <c r="K228" s="45"/>
      <c r="L228" s="45"/>
      <c r="M228" s="45"/>
      <c r="N228" s="45"/>
      <c r="O228" s="45"/>
      <c r="P228" s="45"/>
      <c r="Q228" s="45"/>
      <c r="R228" s="45"/>
      <c r="S228" s="45"/>
      <c r="T228" s="45"/>
      <c r="U228" s="45"/>
      <c r="V228" s="45"/>
    </row>
    <row r="229" spans="1:22" ht="12.75" customHeight="1" x14ac:dyDescent="0.2">
      <c r="A229" s="249"/>
      <c r="B229" s="244"/>
      <c r="C229" s="239"/>
      <c r="D229" s="45"/>
      <c r="E229" s="45"/>
      <c r="F229" s="45"/>
      <c r="G229" s="45"/>
      <c r="H229" s="45"/>
      <c r="I229" s="45"/>
      <c r="J229" s="45"/>
      <c r="K229" s="45"/>
      <c r="L229" s="45"/>
      <c r="M229" s="45"/>
      <c r="N229" s="45"/>
      <c r="O229" s="45"/>
      <c r="P229" s="45"/>
      <c r="Q229" s="45"/>
      <c r="R229" s="45"/>
      <c r="S229" s="45"/>
      <c r="T229" s="45"/>
      <c r="U229" s="45"/>
      <c r="V229" s="45"/>
    </row>
    <row r="230" spans="1:22" ht="12.75" customHeight="1" x14ac:dyDescent="0.2">
      <c r="A230" s="249"/>
      <c r="B230" s="244"/>
      <c r="C230" s="239"/>
      <c r="D230" s="45"/>
      <c r="E230" s="45"/>
      <c r="F230" s="45"/>
      <c r="G230" s="45"/>
      <c r="H230" s="45"/>
      <c r="I230" s="45"/>
      <c r="J230" s="45"/>
      <c r="K230" s="45"/>
      <c r="L230" s="45"/>
      <c r="M230" s="45"/>
      <c r="N230" s="45"/>
      <c r="O230" s="45"/>
      <c r="P230" s="45"/>
      <c r="Q230" s="45"/>
      <c r="R230" s="45"/>
      <c r="S230" s="45"/>
      <c r="T230" s="45"/>
      <c r="U230" s="45"/>
      <c r="V230" s="45"/>
    </row>
    <row r="231" spans="1:22" ht="12.75" customHeight="1" x14ac:dyDescent="0.2">
      <c r="A231" s="249"/>
      <c r="B231" s="244"/>
      <c r="C231" s="239"/>
      <c r="D231" s="45"/>
      <c r="E231" s="45"/>
      <c r="F231" s="45"/>
      <c r="G231" s="45"/>
      <c r="H231" s="45"/>
      <c r="I231" s="45"/>
      <c r="J231" s="45"/>
      <c r="K231" s="45"/>
      <c r="L231" s="45"/>
      <c r="M231" s="45"/>
      <c r="N231" s="45"/>
      <c r="O231" s="45"/>
      <c r="P231" s="45"/>
      <c r="Q231" s="45"/>
      <c r="R231" s="45"/>
      <c r="S231" s="45"/>
      <c r="T231" s="45"/>
      <c r="U231" s="45"/>
      <c r="V231" s="45"/>
    </row>
    <row r="232" spans="1:22" ht="12.75" customHeight="1" x14ac:dyDescent="0.2">
      <c r="A232" s="249"/>
      <c r="B232" s="244"/>
      <c r="C232" s="239"/>
      <c r="D232" s="45"/>
      <c r="E232" s="45"/>
      <c r="F232" s="45"/>
      <c r="G232" s="45"/>
      <c r="H232" s="45"/>
      <c r="I232" s="45"/>
      <c r="J232" s="45"/>
      <c r="K232" s="45"/>
      <c r="L232" s="45"/>
      <c r="M232" s="45"/>
      <c r="N232" s="45"/>
      <c r="O232" s="45"/>
      <c r="P232" s="45"/>
      <c r="Q232" s="45"/>
      <c r="R232" s="45"/>
      <c r="S232" s="45"/>
      <c r="T232" s="45"/>
      <c r="U232" s="45"/>
      <c r="V232" s="45"/>
    </row>
    <row r="233" spans="1:22" ht="12.75" customHeight="1" x14ac:dyDescent="0.2">
      <c r="A233" s="249"/>
      <c r="B233" s="244"/>
      <c r="C233" s="239"/>
      <c r="D233" s="45"/>
      <c r="E233" s="45"/>
      <c r="F233" s="45"/>
      <c r="G233" s="45"/>
      <c r="H233" s="45"/>
      <c r="I233" s="45"/>
      <c r="J233" s="45"/>
      <c r="K233" s="45"/>
      <c r="L233" s="45"/>
      <c r="M233" s="45"/>
      <c r="N233" s="45"/>
      <c r="O233" s="45"/>
      <c r="P233" s="45"/>
      <c r="Q233" s="45"/>
      <c r="R233" s="45"/>
      <c r="S233" s="45"/>
      <c r="T233" s="45"/>
      <c r="U233" s="45"/>
      <c r="V233" s="45"/>
    </row>
    <row r="234" spans="1:22" ht="12.75" customHeight="1" x14ac:dyDescent="0.2">
      <c r="A234" s="249"/>
      <c r="B234" s="244"/>
      <c r="C234" s="239"/>
      <c r="D234" s="45"/>
      <c r="E234" s="45"/>
      <c r="F234" s="45"/>
      <c r="G234" s="45"/>
      <c r="H234" s="45"/>
      <c r="I234" s="45"/>
      <c r="J234" s="45"/>
      <c r="K234" s="45"/>
      <c r="L234" s="45"/>
      <c r="M234" s="45"/>
      <c r="N234" s="45"/>
      <c r="O234" s="45"/>
      <c r="P234" s="45"/>
      <c r="Q234" s="45"/>
      <c r="R234" s="45"/>
      <c r="S234" s="45"/>
      <c r="T234" s="45"/>
      <c r="U234" s="45"/>
      <c r="V234" s="45"/>
    </row>
    <row r="235" spans="1:22" ht="12.75" customHeight="1" x14ac:dyDescent="0.2">
      <c r="A235" s="249"/>
      <c r="B235" s="244"/>
      <c r="C235" s="239"/>
      <c r="D235" s="45"/>
      <c r="E235" s="45"/>
      <c r="F235" s="45"/>
      <c r="G235" s="45"/>
      <c r="H235" s="45"/>
      <c r="I235" s="45"/>
      <c r="J235" s="45"/>
      <c r="K235" s="45"/>
      <c r="L235" s="45"/>
      <c r="M235" s="45"/>
      <c r="N235" s="45"/>
      <c r="O235" s="45"/>
      <c r="P235" s="45"/>
      <c r="Q235" s="45"/>
      <c r="R235" s="45"/>
      <c r="S235" s="45"/>
      <c r="T235" s="45"/>
      <c r="U235" s="45"/>
      <c r="V235" s="45"/>
    </row>
    <row r="236" spans="1:22" ht="12.75" customHeight="1" x14ac:dyDescent="0.2">
      <c r="A236" s="249"/>
      <c r="B236" s="244"/>
      <c r="C236" s="239"/>
      <c r="D236" s="45"/>
      <c r="E236" s="45"/>
      <c r="F236" s="45"/>
      <c r="G236" s="45"/>
      <c r="H236" s="45"/>
      <c r="I236" s="45"/>
      <c r="J236" s="45"/>
      <c r="K236" s="45"/>
      <c r="L236" s="45"/>
      <c r="M236" s="45"/>
      <c r="N236" s="45"/>
      <c r="O236" s="45"/>
      <c r="P236" s="45"/>
      <c r="Q236" s="45"/>
      <c r="R236" s="45"/>
      <c r="S236" s="45"/>
      <c r="T236" s="45"/>
      <c r="U236" s="45"/>
      <c r="V236" s="45"/>
    </row>
    <row r="237" spans="1:22" ht="12.75" customHeight="1" x14ac:dyDescent="0.2">
      <c r="A237" s="249"/>
      <c r="B237" s="244"/>
      <c r="C237" s="239"/>
      <c r="D237" s="45"/>
      <c r="E237" s="45"/>
      <c r="F237" s="45"/>
      <c r="G237" s="45"/>
      <c r="H237" s="45"/>
      <c r="I237" s="45"/>
      <c r="J237" s="45"/>
      <c r="K237" s="45"/>
      <c r="L237" s="45"/>
      <c r="M237" s="45"/>
      <c r="N237" s="45"/>
      <c r="O237" s="45"/>
      <c r="P237" s="45"/>
      <c r="Q237" s="45"/>
      <c r="R237" s="45"/>
      <c r="S237" s="45"/>
      <c r="T237" s="45"/>
      <c r="U237" s="45"/>
      <c r="V237" s="45"/>
    </row>
    <row r="238" spans="1:22" ht="12.75" customHeight="1" x14ac:dyDescent="0.2">
      <c r="A238" s="249"/>
      <c r="B238" s="244"/>
      <c r="C238" s="239"/>
      <c r="D238" s="45"/>
      <c r="E238" s="45"/>
      <c r="F238" s="45"/>
      <c r="G238" s="45"/>
      <c r="H238" s="45"/>
      <c r="I238" s="45"/>
      <c r="J238" s="45"/>
      <c r="K238" s="45"/>
      <c r="L238" s="45"/>
      <c r="M238" s="45"/>
      <c r="N238" s="45"/>
      <c r="O238" s="45"/>
      <c r="P238" s="45"/>
      <c r="Q238" s="45"/>
      <c r="R238" s="45"/>
      <c r="S238" s="45"/>
      <c r="T238" s="45"/>
      <c r="U238" s="45"/>
      <c r="V238" s="45"/>
    </row>
    <row r="239" spans="1:22" ht="12.75" customHeight="1" x14ac:dyDescent="0.2">
      <c r="A239" s="249"/>
      <c r="B239" s="244"/>
      <c r="C239" s="239"/>
      <c r="D239" s="45"/>
      <c r="E239" s="45"/>
      <c r="F239" s="45"/>
      <c r="G239" s="45"/>
      <c r="H239" s="45"/>
      <c r="I239" s="45"/>
      <c r="J239" s="45"/>
      <c r="K239" s="45"/>
      <c r="L239" s="45"/>
      <c r="M239" s="45"/>
      <c r="N239" s="45"/>
      <c r="O239" s="45"/>
      <c r="P239" s="45"/>
      <c r="Q239" s="45"/>
      <c r="R239" s="45"/>
      <c r="S239" s="45"/>
      <c r="T239" s="45"/>
      <c r="U239" s="45"/>
      <c r="V239" s="45"/>
    </row>
    <row r="240" spans="1:22" ht="12.75" customHeight="1" x14ac:dyDescent="0.2">
      <c r="A240" s="249"/>
      <c r="B240" s="244"/>
      <c r="C240" s="239"/>
      <c r="D240" s="45"/>
      <c r="E240" s="45"/>
      <c r="F240" s="45"/>
      <c r="G240" s="45"/>
      <c r="H240" s="45"/>
      <c r="I240" s="45"/>
      <c r="J240" s="45"/>
      <c r="K240" s="45"/>
      <c r="L240" s="45"/>
      <c r="M240" s="45"/>
      <c r="N240" s="45"/>
      <c r="O240" s="45"/>
      <c r="P240" s="45"/>
      <c r="Q240" s="45"/>
      <c r="R240" s="45"/>
      <c r="S240" s="45"/>
      <c r="T240" s="45"/>
      <c r="U240" s="45"/>
      <c r="V240" s="45"/>
    </row>
    <row r="241" spans="1:22" ht="12.75" customHeight="1" x14ac:dyDescent="0.2">
      <c r="A241" s="249"/>
      <c r="B241" s="244"/>
      <c r="C241" s="239"/>
      <c r="D241" s="45"/>
      <c r="E241" s="45"/>
      <c r="F241" s="45"/>
      <c r="G241" s="45"/>
      <c r="H241" s="45"/>
      <c r="I241" s="45"/>
      <c r="J241" s="45"/>
      <c r="K241" s="45"/>
      <c r="L241" s="45"/>
      <c r="M241" s="45"/>
      <c r="N241" s="45"/>
      <c r="O241" s="45"/>
      <c r="P241" s="45"/>
      <c r="Q241" s="45"/>
      <c r="R241" s="45"/>
      <c r="S241" s="45"/>
      <c r="T241" s="45"/>
      <c r="U241" s="45"/>
      <c r="V241" s="45"/>
    </row>
    <row r="242" spans="1:22" ht="12.75" customHeight="1" x14ac:dyDescent="0.2">
      <c r="A242" s="249"/>
      <c r="B242" s="244"/>
      <c r="C242" s="239"/>
      <c r="D242" s="45"/>
      <c r="E242" s="45"/>
      <c r="F242" s="45"/>
      <c r="G242" s="45"/>
      <c r="H242" s="45"/>
      <c r="I242" s="45"/>
      <c r="J242" s="45"/>
      <c r="K242" s="45"/>
      <c r="L242" s="45"/>
      <c r="M242" s="45"/>
      <c r="N242" s="45"/>
      <c r="O242" s="45"/>
      <c r="P242" s="45"/>
      <c r="Q242" s="45"/>
      <c r="R242" s="45"/>
      <c r="S242" s="45"/>
      <c r="T242" s="45"/>
      <c r="U242" s="45"/>
      <c r="V242" s="45"/>
    </row>
    <row r="243" spans="1:22" ht="12.75" customHeight="1" x14ac:dyDescent="0.2">
      <c r="A243" s="249"/>
      <c r="B243" s="244"/>
      <c r="C243" s="239"/>
      <c r="D243" s="45"/>
      <c r="E243" s="45"/>
      <c r="F243" s="45"/>
      <c r="G243" s="45"/>
      <c r="H243" s="45"/>
      <c r="I243" s="45"/>
      <c r="J243" s="45"/>
      <c r="K243" s="45"/>
      <c r="L243" s="45"/>
      <c r="M243" s="45"/>
      <c r="N243" s="45"/>
      <c r="O243" s="45"/>
      <c r="P243" s="45"/>
      <c r="Q243" s="45"/>
      <c r="R243" s="45"/>
      <c r="S243" s="45"/>
      <c r="T243" s="45"/>
      <c r="U243" s="45"/>
      <c r="V243" s="45"/>
    </row>
    <row r="244" spans="1:22" ht="12.75" customHeight="1" x14ac:dyDescent="0.2">
      <c r="A244" s="249"/>
      <c r="B244" s="244"/>
      <c r="C244" s="239"/>
      <c r="D244" s="45"/>
      <c r="E244" s="45"/>
      <c r="F244" s="45"/>
      <c r="G244" s="45"/>
      <c r="H244" s="45"/>
      <c r="I244" s="45"/>
      <c r="J244" s="45"/>
      <c r="K244" s="45"/>
      <c r="L244" s="45"/>
      <c r="M244" s="45"/>
      <c r="N244" s="45"/>
      <c r="O244" s="45"/>
      <c r="P244" s="45"/>
      <c r="Q244" s="45"/>
      <c r="R244" s="45"/>
      <c r="S244" s="45"/>
      <c r="T244" s="45"/>
      <c r="U244" s="45"/>
      <c r="V244" s="45"/>
    </row>
    <row r="245" spans="1:22" ht="12.75" customHeight="1" x14ac:dyDescent="0.2">
      <c r="A245" s="249"/>
      <c r="B245" s="244"/>
      <c r="C245" s="239"/>
      <c r="D245" s="45"/>
      <c r="E245" s="45"/>
      <c r="F245" s="45"/>
      <c r="G245" s="45"/>
      <c r="H245" s="45"/>
      <c r="I245" s="45"/>
      <c r="J245" s="45"/>
      <c r="K245" s="45"/>
      <c r="L245" s="45"/>
      <c r="M245" s="45"/>
      <c r="N245" s="45"/>
      <c r="O245" s="45"/>
      <c r="P245" s="45"/>
      <c r="Q245" s="45"/>
      <c r="R245" s="45"/>
      <c r="S245" s="45"/>
      <c r="T245" s="45"/>
      <c r="U245" s="45"/>
      <c r="V245" s="45"/>
    </row>
    <row r="246" spans="1:22" ht="12.75" customHeight="1" x14ac:dyDescent="0.2">
      <c r="A246" s="249"/>
      <c r="B246" s="244"/>
      <c r="C246" s="239"/>
      <c r="D246" s="45"/>
      <c r="E246" s="45"/>
      <c r="F246" s="45"/>
      <c r="G246" s="45"/>
      <c r="H246" s="45"/>
      <c r="I246" s="45"/>
      <c r="J246" s="45"/>
      <c r="K246" s="45"/>
      <c r="L246" s="45"/>
      <c r="M246" s="45"/>
      <c r="N246" s="45"/>
      <c r="O246" s="45"/>
      <c r="P246" s="45"/>
      <c r="Q246" s="45"/>
      <c r="R246" s="45"/>
      <c r="S246" s="45"/>
      <c r="T246" s="45"/>
      <c r="U246" s="45"/>
      <c r="V246" s="45"/>
    </row>
    <row r="247" spans="1:22" ht="12.75" customHeight="1" x14ac:dyDescent="0.2">
      <c r="A247" s="249"/>
      <c r="B247" s="244"/>
      <c r="C247" s="239"/>
      <c r="D247" s="45"/>
      <c r="E247" s="45"/>
      <c r="F247" s="45"/>
      <c r="G247" s="45"/>
      <c r="H247" s="45"/>
      <c r="I247" s="45"/>
      <c r="J247" s="45"/>
      <c r="K247" s="45"/>
      <c r="L247" s="45"/>
      <c r="M247" s="45"/>
      <c r="N247" s="45"/>
      <c r="O247" s="45"/>
      <c r="P247" s="45"/>
      <c r="Q247" s="45"/>
      <c r="R247" s="45"/>
      <c r="S247" s="45"/>
      <c r="T247" s="45"/>
      <c r="U247" s="45"/>
      <c r="V247" s="45"/>
    </row>
    <row r="248" spans="1:22" ht="12.75" customHeight="1" x14ac:dyDescent="0.2">
      <c r="A248" s="249"/>
      <c r="B248" s="244"/>
      <c r="C248" s="239"/>
      <c r="D248" s="45"/>
      <c r="E248" s="45"/>
      <c r="F248" s="45"/>
      <c r="G248" s="45"/>
      <c r="H248" s="45"/>
      <c r="I248" s="45"/>
      <c r="J248" s="45"/>
      <c r="K248" s="45"/>
      <c r="L248" s="45"/>
      <c r="M248" s="45"/>
      <c r="N248" s="45"/>
      <c r="O248" s="45"/>
      <c r="P248" s="45"/>
      <c r="Q248" s="45"/>
      <c r="R248" s="45"/>
      <c r="S248" s="45"/>
      <c r="T248" s="45"/>
      <c r="U248" s="45"/>
      <c r="V248" s="45"/>
    </row>
    <row r="249" spans="1:22" ht="15.75" customHeight="1" x14ac:dyDescent="0.2">
      <c r="C249" s="241"/>
    </row>
    <row r="250" spans="1:22" ht="15.75" customHeight="1" x14ac:dyDescent="0.2">
      <c r="C250" s="241"/>
    </row>
    <row r="251" spans="1:22" ht="15.75" customHeight="1" x14ac:dyDescent="0.2">
      <c r="C251" s="241"/>
    </row>
    <row r="252" spans="1:22" ht="15.75" customHeight="1" x14ac:dyDescent="0.2">
      <c r="C252" s="241"/>
    </row>
    <row r="253" spans="1:22" ht="15.75" customHeight="1" x14ac:dyDescent="0.2">
      <c r="C253" s="241"/>
    </row>
    <row r="254" spans="1:22" ht="15.75" customHeight="1" x14ac:dyDescent="0.2">
      <c r="C254" s="241"/>
    </row>
    <row r="255" spans="1:22" ht="15.75" customHeight="1" x14ac:dyDescent="0.2">
      <c r="C255" s="241"/>
    </row>
    <row r="256" spans="1:22" ht="15.75" customHeight="1" x14ac:dyDescent="0.2">
      <c r="C256" s="241"/>
    </row>
    <row r="257" spans="3:3" ht="15.75" customHeight="1" x14ac:dyDescent="0.2">
      <c r="C257" s="241"/>
    </row>
    <row r="258" spans="3:3" ht="15.75" customHeight="1" x14ac:dyDescent="0.2">
      <c r="C258" s="241"/>
    </row>
    <row r="259" spans="3:3" ht="15.75" customHeight="1" x14ac:dyDescent="0.2">
      <c r="C259" s="241"/>
    </row>
    <row r="260" spans="3:3" ht="15.75" customHeight="1" x14ac:dyDescent="0.2">
      <c r="C260" s="241"/>
    </row>
    <row r="261" spans="3:3" ht="15.75" customHeight="1" x14ac:dyDescent="0.2">
      <c r="C261" s="241"/>
    </row>
    <row r="262" spans="3:3" ht="15.75" customHeight="1" x14ac:dyDescent="0.2">
      <c r="C262" s="241"/>
    </row>
    <row r="263" spans="3:3" ht="15.75" customHeight="1" x14ac:dyDescent="0.2">
      <c r="C263" s="241"/>
    </row>
    <row r="264" spans="3:3" ht="15.75" customHeight="1" x14ac:dyDescent="0.2">
      <c r="C264" s="241"/>
    </row>
    <row r="265" spans="3:3" ht="15.75" customHeight="1" x14ac:dyDescent="0.2">
      <c r="C265" s="241"/>
    </row>
    <row r="266" spans="3:3" ht="15.75" customHeight="1" x14ac:dyDescent="0.2">
      <c r="C266" s="241"/>
    </row>
    <row r="267" spans="3:3" ht="15.75" customHeight="1" x14ac:dyDescent="0.2">
      <c r="C267" s="241"/>
    </row>
    <row r="268" spans="3:3" ht="15.75" customHeight="1" x14ac:dyDescent="0.2">
      <c r="C268" s="241"/>
    </row>
    <row r="269" spans="3:3" ht="15.75" customHeight="1" x14ac:dyDescent="0.2">
      <c r="C269" s="241"/>
    </row>
    <row r="270" spans="3:3" ht="15.75" customHeight="1" x14ac:dyDescent="0.2">
      <c r="C270" s="241"/>
    </row>
    <row r="271" spans="3:3" ht="15.75" customHeight="1" x14ac:dyDescent="0.2">
      <c r="C271" s="241"/>
    </row>
    <row r="272" spans="3:3" ht="15.75" customHeight="1" x14ac:dyDescent="0.2">
      <c r="C272" s="241"/>
    </row>
    <row r="273" spans="3:3" ht="15.75" customHeight="1" x14ac:dyDescent="0.2">
      <c r="C273" s="241"/>
    </row>
    <row r="274" spans="3:3" ht="15.75" customHeight="1" x14ac:dyDescent="0.2">
      <c r="C274" s="241"/>
    </row>
    <row r="275" spans="3:3" ht="15.75" customHeight="1" x14ac:dyDescent="0.2">
      <c r="C275" s="241"/>
    </row>
    <row r="276" spans="3:3" ht="15.75" customHeight="1" x14ac:dyDescent="0.2">
      <c r="C276" s="241"/>
    </row>
    <row r="277" spans="3:3" ht="15.75" customHeight="1" x14ac:dyDescent="0.2">
      <c r="C277" s="241"/>
    </row>
    <row r="278" spans="3:3" ht="15.75" customHeight="1" x14ac:dyDescent="0.2">
      <c r="C278" s="241"/>
    </row>
    <row r="279" spans="3:3" ht="15.75" customHeight="1" x14ac:dyDescent="0.2">
      <c r="C279" s="241"/>
    </row>
    <row r="280" spans="3:3" ht="15.75" customHeight="1" x14ac:dyDescent="0.2">
      <c r="C280" s="241"/>
    </row>
    <row r="281" spans="3:3" ht="15.75" customHeight="1" x14ac:dyDescent="0.2">
      <c r="C281" s="241"/>
    </row>
    <row r="282" spans="3:3" ht="15.75" customHeight="1" x14ac:dyDescent="0.2">
      <c r="C282" s="241"/>
    </row>
    <row r="283" spans="3:3" ht="15.75" customHeight="1" x14ac:dyDescent="0.2">
      <c r="C283" s="241"/>
    </row>
    <row r="284" spans="3:3" ht="15.75" customHeight="1" x14ac:dyDescent="0.2">
      <c r="C284" s="241"/>
    </row>
    <row r="285" spans="3:3" ht="15.75" customHeight="1" x14ac:dyDescent="0.2">
      <c r="C285" s="241"/>
    </row>
    <row r="286" spans="3:3" ht="15.75" customHeight="1" x14ac:dyDescent="0.2">
      <c r="C286" s="241"/>
    </row>
    <row r="287" spans="3:3" ht="15.75" customHeight="1" x14ac:dyDescent="0.2">
      <c r="C287" s="241"/>
    </row>
    <row r="288" spans="3:3" ht="15.75" customHeight="1" x14ac:dyDescent="0.2">
      <c r="C288" s="241"/>
    </row>
    <row r="289" spans="3:3" ht="15.75" customHeight="1" x14ac:dyDescent="0.2">
      <c r="C289" s="241"/>
    </row>
    <row r="290" spans="3:3" ht="15.75" customHeight="1" x14ac:dyDescent="0.2">
      <c r="C290" s="241"/>
    </row>
    <row r="291" spans="3:3" ht="15.75" customHeight="1" x14ac:dyDescent="0.2">
      <c r="C291" s="241"/>
    </row>
    <row r="292" spans="3:3" ht="15.75" customHeight="1" x14ac:dyDescent="0.2">
      <c r="C292" s="241"/>
    </row>
    <row r="293" spans="3:3" ht="15.75" customHeight="1" x14ac:dyDescent="0.2">
      <c r="C293" s="241"/>
    </row>
    <row r="294" spans="3:3" ht="15.75" customHeight="1" x14ac:dyDescent="0.2">
      <c r="C294" s="241"/>
    </row>
    <row r="295" spans="3:3" ht="15.75" customHeight="1" x14ac:dyDescent="0.2">
      <c r="C295" s="241"/>
    </row>
    <row r="296" spans="3:3" ht="15.75" customHeight="1" x14ac:dyDescent="0.2">
      <c r="C296" s="241"/>
    </row>
    <row r="297" spans="3:3" ht="15.75" customHeight="1" x14ac:dyDescent="0.2">
      <c r="C297" s="241"/>
    </row>
    <row r="298" spans="3:3" ht="15.75" customHeight="1" x14ac:dyDescent="0.2">
      <c r="C298" s="241"/>
    </row>
    <row r="299" spans="3:3" ht="15.75" customHeight="1" x14ac:dyDescent="0.2">
      <c r="C299" s="241"/>
    </row>
    <row r="300" spans="3:3" ht="15.75" customHeight="1" x14ac:dyDescent="0.2">
      <c r="C300" s="241"/>
    </row>
    <row r="301" spans="3:3" ht="15.75" customHeight="1" x14ac:dyDescent="0.2">
      <c r="C301" s="241"/>
    </row>
    <row r="302" spans="3:3" ht="15.75" customHeight="1" x14ac:dyDescent="0.2">
      <c r="C302" s="241"/>
    </row>
    <row r="303" spans="3:3" ht="15.75" customHeight="1" x14ac:dyDescent="0.2">
      <c r="C303" s="241"/>
    </row>
    <row r="304" spans="3:3" ht="15.75" customHeight="1" x14ac:dyDescent="0.2">
      <c r="C304" s="241"/>
    </row>
    <row r="305" spans="3:3" ht="15.75" customHeight="1" x14ac:dyDescent="0.2">
      <c r="C305" s="241"/>
    </row>
    <row r="306" spans="3:3" ht="15.75" customHeight="1" x14ac:dyDescent="0.2">
      <c r="C306" s="241"/>
    </row>
    <row r="307" spans="3:3" ht="15.75" customHeight="1" x14ac:dyDescent="0.2">
      <c r="C307" s="241"/>
    </row>
    <row r="308" spans="3:3" ht="15.75" customHeight="1" x14ac:dyDescent="0.2">
      <c r="C308" s="241"/>
    </row>
    <row r="309" spans="3:3" ht="15.75" customHeight="1" x14ac:dyDescent="0.2">
      <c r="C309" s="241"/>
    </row>
    <row r="310" spans="3:3" ht="15.75" customHeight="1" x14ac:dyDescent="0.2">
      <c r="C310" s="241"/>
    </row>
    <row r="311" spans="3:3" ht="15.75" customHeight="1" x14ac:dyDescent="0.2">
      <c r="C311" s="241"/>
    </row>
    <row r="312" spans="3:3" ht="15.75" customHeight="1" x14ac:dyDescent="0.2">
      <c r="C312" s="241"/>
    </row>
    <row r="313" spans="3:3" ht="15.75" customHeight="1" x14ac:dyDescent="0.2">
      <c r="C313" s="241"/>
    </row>
    <row r="314" spans="3:3" ht="15.75" customHeight="1" x14ac:dyDescent="0.2">
      <c r="C314" s="241"/>
    </row>
    <row r="315" spans="3:3" ht="15.75" customHeight="1" x14ac:dyDescent="0.2">
      <c r="C315" s="241"/>
    </row>
    <row r="316" spans="3:3" ht="15.75" customHeight="1" x14ac:dyDescent="0.2">
      <c r="C316" s="241"/>
    </row>
    <row r="317" spans="3:3" ht="15.75" customHeight="1" x14ac:dyDescent="0.2">
      <c r="C317" s="241"/>
    </row>
    <row r="318" spans="3:3" ht="15.75" customHeight="1" x14ac:dyDescent="0.2">
      <c r="C318" s="241"/>
    </row>
    <row r="319" spans="3:3" ht="15.75" customHeight="1" x14ac:dyDescent="0.2">
      <c r="C319" s="241"/>
    </row>
    <row r="320" spans="3:3" ht="15.75" customHeight="1" x14ac:dyDescent="0.2">
      <c r="C320" s="241"/>
    </row>
    <row r="321" spans="3:3" ht="15.75" customHeight="1" x14ac:dyDescent="0.2">
      <c r="C321" s="241"/>
    </row>
    <row r="322" spans="3:3" ht="15.75" customHeight="1" x14ac:dyDescent="0.2">
      <c r="C322" s="241"/>
    </row>
    <row r="323" spans="3:3" ht="15.75" customHeight="1" x14ac:dyDescent="0.2">
      <c r="C323" s="241"/>
    </row>
    <row r="324" spans="3:3" ht="15.75" customHeight="1" x14ac:dyDescent="0.2">
      <c r="C324" s="241"/>
    </row>
    <row r="325" spans="3:3" ht="15.75" customHeight="1" x14ac:dyDescent="0.2">
      <c r="C325" s="241"/>
    </row>
    <row r="326" spans="3:3" ht="15.75" customHeight="1" x14ac:dyDescent="0.2">
      <c r="C326" s="241"/>
    </row>
    <row r="327" spans="3:3" ht="15.75" customHeight="1" x14ac:dyDescent="0.2">
      <c r="C327" s="241"/>
    </row>
    <row r="328" spans="3:3" ht="15.75" customHeight="1" x14ac:dyDescent="0.2">
      <c r="C328" s="241"/>
    </row>
    <row r="329" spans="3:3" ht="15.75" customHeight="1" x14ac:dyDescent="0.2">
      <c r="C329" s="241"/>
    </row>
    <row r="330" spans="3:3" ht="15.75" customHeight="1" x14ac:dyDescent="0.2">
      <c r="C330" s="241"/>
    </row>
    <row r="331" spans="3:3" ht="15.75" customHeight="1" x14ac:dyDescent="0.2">
      <c r="C331" s="241"/>
    </row>
    <row r="332" spans="3:3" ht="15.75" customHeight="1" x14ac:dyDescent="0.2">
      <c r="C332" s="241"/>
    </row>
    <row r="333" spans="3:3" ht="15.75" customHeight="1" x14ac:dyDescent="0.2">
      <c r="C333" s="241"/>
    </row>
    <row r="334" spans="3:3" ht="15.75" customHeight="1" x14ac:dyDescent="0.2">
      <c r="C334" s="241"/>
    </row>
    <row r="335" spans="3:3" ht="15.75" customHeight="1" x14ac:dyDescent="0.2">
      <c r="C335" s="241"/>
    </row>
    <row r="336" spans="3:3" ht="15.75" customHeight="1" x14ac:dyDescent="0.2">
      <c r="C336" s="241"/>
    </row>
    <row r="337" spans="3:3" ht="15.75" customHeight="1" x14ac:dyDescent="0.2">
      <c r="C337" s="241"/>
    </row>
    <row r="338" spans="3:3" ht="15.75" customHeight="1" x14ac:dyDescent="0.2">
      <c r="C338" s="241"/>
    </row>
    <row r="339" spans="3:3" ht="15.75" customHeight="1" x14ac:dyDescent="0.2">
      <c r="C339" s="241"/>
    </row>
    <row r="340" spans="3:3" ht="15.75" customHeight="1" x14ac:dyDescent="0.2">
      <c r="C340" s="241"/>
    </row>
    <row r="341" spans="3:3" ht="15.75" customHeight="1" x14ac:dyDescent="0.2">
      <c r="C341" s="241"/>
    </row>
    <row r="342" spans="3:3" ht="15.75" customHeight="1" x14ac:dyDescent="0.2">
      <c r="C342" s="241"/>
    </row>
    <row r="343" spans="3:3" ht="15.75" customHeight="1" x14ac:dyDescent="0.2">
      <c r="C343" s="241"/>
    </row>
    <row r="344" spans="3:3" ht="15.75" customHeight="1" x14ac:dyDescent="0.2">
      <c r="C344" s="241"/>
    </row>
    <row r="345" spans="3:3" ht="15.75" customHeight="1" x14ac:dyDescent="0.2">
      <c r="C345" s="241"/>
    </row>
    <row r="346" spans="3:3" ht="15.75" customHeight="1" x14ac:dyDescent="0.2">
      <c r="C346" s="241"/>
    </row>
    <row r="347" spans="3:3" ht="15.75" customHeight="1" x14ac:dyDescent="0.2">
      <c r="C347" s="241"/>
    </row>
    <row r="348" spans="3:3" ht="15.75" customHeight="1" x14ac:dyDescent="0.2">
      <c r="C348" s="241"/>
    </row>
    <row r="349" spans="3:3" ht="15.75" customHeight="1" x14ac:dyDescent="0.2">
      <c r="C349" s="241"/>
    </row>
    <row r="350" spans="3:3" ht="15.75" customHeight="1" x14ac:dyDescent="0.2">
      <c r="C350" s="241"/>
    </row>
    <row r="351" spans="3:3" ht="15.75" customHeight="1" x14ac:dyDescent="0.2">
      <c r="C351" s="241"/>
    </row>
    <row r="352" spans="3:3" ht="15.75" customHeight="1" x14ac:dyDescent="0.2">
      <c r="C352" s="241"/>
    </row>
    <row r="353" spans="3:3" ht="15.75" customHeight="1" x14ac:dyDescent="0.2">
      <c r="C353" s="241"/>
    </row>
    <row r="354" spans="3:3" ht="15.75" customHeight="1" x14ac:dyDescent="0.2">
      <c r="C354" s="241"/>
    </row>
    <row r="355" spans="3:3" ht="15.75" customHeight="1" x14ac:dyDescent="0.2">
      <c r="C355" s="241"/>
    </row>
    <row r="356" spans="3:3" ht="15.75" customHeight="1" x14ac:dyDescent="0.2">
      <c r="C356" s="241"/>
    </row>
    <row r="357" spans="3:3" ht="15.75" customHeight="1" x14ac:dyDescent="0.2">
      <c r="C357" s="241"/>
    </row>
    <row r="358" spans="3:3" ht="15.75" customHeight="1" x14ac:dyDescent="0.2">
      <c r="C358" s="241"/>
    </row>
    <row r="359" spans="3:3" ht="15.75" customHeight="1" x14ac:dyDescent="0.2">
      <c r="C359" s="241"/>
    </row>
    <row r="360" spans="3:3" ht="15.75" customHeight="1" x14ac:dyDescent="0.2">
      <c r="C360" s="241"/>
    </row>
    <row r="361" spans="3:3" ht="15.75" customHeight="1" x14ac:dyDescent="0.2">
      <c r="C361" s="241"/>
    </row>
    <row r="362" spans="3:3" ht="15.75" customHeight="1" x14ac:dyDescent="0.2">
      <c r="C362" s="241"/>
    </row>
    <row r="363" spans="3:3" ht="15.75" customHeight="1" x14ac:dyDescent="0.2">
      <c r="C363" s="241"/>
    </row>
    <row r="364" spans="3:3" ht="15.75" customHeight="1" x14ac:dyDescent="0.2">
      <c r="C364" s="241"/>
    </row>
    <row r="365" spans="3:3" ht="15.75" customHeight="1" x14ac:dyDescent="0.2">
      <c r="C365" s="241"/>
    </row>
    <row r="366" spans="3:3" ht="15.75" customHeight="1" x14ac:dyDescent="0.2">
      <c r="C366" s="241"/>
    </row>
    <row r="367" spans="3:3" ht="15.75" customHeight="1" x14ac:dyDescent="0.2">
      <c r="C367" s="241"/>
    </row>
    <row r="368" spans="3:3" ht="15.75" customHeight="1" x14ac:dyDescent="0.2">
      <c r="C368" s="241"/>
    </row>
    <row r="369" spans="3:3" ht="15.75" customHeight="1" x14ac:dyDescent="0.2">
      <c r="C369" s="241"/>
    </row>
    <row r="370" spans="3:3" ht="15.75" customHeight="1" x14ac:dyDescent="0.2">
      <c r="C370" s="241"/>
    </row>
    <row r="371" spans="3:3" ht="15.75" customHeight="1" x14ac:dyDescent="0.2">
      <c r="C371" s="241"/>
    </row>
    <row r="372" spans="3:3" ht="15.75" customHeight="1" x14ac:dyDescent="0.2">
      <c r="C372" s="241"/>
    </row>
    <row r="373" spans="3:3" ht="15.75" customHeight="1" x14ac:dyDescent="0.2">
      <c r="C373" s="241"/>
    </row>
    <row r="374" spans="3:3" ht="15.75" customHeight="1" x14ac:dyDescent="0.2">
      <c r="C374" s="241"/>
    </row>
    <row r="375" spans="3:3" ht="15.75" customHeight="1" x14ac:dyDescent="0.2">
      <c r="C375" s="241"/>
    </row>
    <row r="376" spans="3:3" ht="15.75" customHeight="1" x14ac:dyDescent="0.2">
      <c r="C376" s="241"/>
    </row>
    <row r="377" spans="3:3" ht="15.75" customHeight="1" x14ac:dyDescent="0.2">
      <c r="C377" s="241"/>
    </row>
    <row r="378" spans="3:3" ht="15.75" customHeight="1" x14ac:dyDescent="0.2">
      <c r="C378" s="241"/>
    </row>
    <row r="379" spans="3:3" ht="15.75" customHeight="1" x14ac:dyDescent="0.2">
      <c r="C379" s="241"/>
    </row>
    <row r="380" spans="3:3" ht="15.75" customHeight="1" x14ac:dyDescent="0.2">
      <c r="C380" s="241"/>
    </row>
    <row r="381" spans="3:3" ht="15.75" customHeight="1" x14ac:dyDescent="0.2">
      <c r="C381" s="241"/>
    </row>
    <row r="382" spans="3:3" ht="15.75" customHeight="1" x14ac:dyDescent="0.2">
      <c r="C382" s="241"/>
    </row>
    <row r="383" spans="3:3" ht="15.75" customHeight="1" x14ac:dyDescent="0.2">
      <c r="C383" s="241"/>
    </row>
    <row r="384" spans="3:3" ht="15.75" customHeight="1" x14ac:dyDescent="0.2">
      <c r="C384" s="241"/>
    </row>
    <row r="385" spans="3:3" ht="15.75" customHeight="1" x14ac:dyDescent="0.2">
      <c r="C385" s="241"/>
    </row>
    <row r="386" spans="3:3" ht="15.75" customHeight="1" x14ac:dyDescent="0.2">
      <c r="C386" s="241"/>
    </row>
    <row r="387" spans="3:3" ht="15.75" customHeight="1" x14ac:dyDescent="0.2">
      <c r="C387" s="241"/>
    </row>
    <row r="388" spans="3:3" ht="15.75" customHeight="1" x14ac:dyDescent="0.2">
      <c r="C388" s="241"/>
    </row>
    <row r="389" spans="3:3" ht="15.75" customHeight="1" x14ac:dyDescent="0.2">
      <c r="C389" s="241"/>
    </row>
    <row r="390" spans="3:3" ht="15.75" customHeight="1" x14ac:dyDescent="0.2">
      <c r="C390" s="241"/>
    </row>
    <row r="391" spans="3:3" ht="15.75" customHeight="1" x14ac:dyDescent="0.2">
      <c r="C391" s="241"/>
    </row>
    <row r="392" spans="3:3" ht="15.75" customHeight="1" x14ac:dyDescent="0.2">
      <c r="C392" s="241"/>
    </row>
    <row r="393" spans="3:3" ht="15.75" customHeight="1" x14ac:dyDescent="0.2">
      <c r="C393" s="241"/>
    </row>
    <row r="394" spans="3:3" ht="15.75" customHeight="1" x14ac:dyDescent="0.2">
      <c r="C394" s="241"/>
    </row>
    <row r="395" spans="3:3" ht="15.75" customHeight="1" x14ac:dyDescent="0.2">
      <c r="C395" s="241"/>
    </row>
    <row r="396" spans="3:3" ht="15.75" customHeight="1" x14ac:dyDescent="0.2">
      <c r="C396" s="241"/>
    </row>
    <row r="397" spans="3:3" ht="15.75" customHeight="1" x14ac:dyDescent="0.2">
      <c r="C397" s="241"/>
    </row>
    <row r="398" spans="3:3" ht="15.75" customHeight="1" x14ac:dyDescent="0.2">
      <c r="C398" s="241"/>
    </row>
    <row r="399" spans="3:3" ht="15.75" customHeight="1" x14ac:dyDescent="0.2">
      <c r="C399" s="241"/>
    </row>
    <row r="400" spans="3:3" ht="15.75" customHeight="1" x14ac:dyDescent="0.2">
      <c r="C400" s="241"/>
    </row>
    <row r="401" spans="3:3" ht="15.75" customHeight="1" x14ac:dyDescent="0.2">
      <c r="C401" s="241"/>
    </row>
    <row r="402" spans="3:3" ht="15.75" customHeight="1" x14ac:dyDescent="0.2">
      <c r="C402" s="241"/>
    </row>
    <row r="403" spans="3:3" ht="15.75" customHeight="1" x14ac:dyDescent="0.2">
      <c r="C403" s="241"/>
    </row>
    <row r="404" spans="3:3" ht="15.75" customHeight="1" x14ac:dyDescent="0.2">
      <c r="C404" s="241"/>
    </row>
    <row r="405" spans="3:3" ht="15.75" customHeight="1" x14ac:dyDescent="0.2">
      <c r="C405" s="241"/>
    </row>
    <row r="406" spans="3:3" ht="15.75" customHeight="1" x14ac:dyDescent="0.2">
      <c r="C406" s="241"/>
    </row>
    <row r="407" spans="3:3" ht="15.75" customHeight="1" x14ac:dyDescent="0.2">
      <c r="C407" s="241"/>
    </row>
    <row r="408" spans="3:3" ht="15.75" customHeight="1" x14ac:dyDescent="0.2">
      <c r="C408" s="241"/>
    </row>
    <row r="409" spans="3:3" ht="15.75" customHeight="1" x14ac:dyDescent="0.2">
      <c r="C409" s="241"/>
    </row>
    <row r="410" spans="3:3" ht="15.75" customHeight="1" x14ac:dyDescent="0.2">
      <c r="C410" s="241"/>
    </row>
    <row r="411" spans="3:3" ht="15.75" customHeight="1" x14ac:dyDescent="0.2">
      <c r="C411" s="241"/>
    </row>
    <row r="412" spans="3:3" ht="15.75" customHeight="1" x14ac:dyDescent="0.2">
      <c r="C412" s="241"/>
    </row>
    <row r="413" spans="3:3" ht="15.75" customHeight="1" x14ac:dyDescent="0.2">
      <c r="C413" s="241"/>
    </row>
    <row r="414" spans="3:3" ht="15.75" customHeight="1" x14ac:dyDescent="0.2">
      <c r="C414" s="241"/>
    </row>
    <row r="415" spans="3:3" ht="15.75" customHeight="1" x14ac:dyDescent="0.2">
      <c r="C415" s="241"/>
    </row>
    <row r="416" spans="3:3" ht="15.75" customHeight="1" x14ac:dyDescent="0.2">
      <c r="C416" s="241"/>
    </row>
    <row r="417" spans="3:3" ht="15.75" customHeight="1" x14ac:dyDescent="0.2">
      <c r="C417" s="241"/>
    </row>
    <row r="418" spans="3:3" ht="15.75" customHeight="1" x14ac:dyDescent="0.2">
      <c r="C418" s="241"/>
    </row>
    <row r="419" spans="3:3" ht="15.75" customHeight="1" x14ac:dyDescent="0.2">
      <c r="C419" s="241"/>
    </row>
    <row r="420" spans="3:3" ht="15.75" customHeight="1" x14ac:dyDescent="0.2">
      <c r="C420" s="241"/>
    </row>
    <row r="421" spans="3:3" ht="15.75" customHeight="1" x14ac:dyDescent="0.2">
      <c r="C421" s="241"/>
    </row>
    <row r="422" spans="3:3" ht="15.75" customHeight="1" x14ac:dyDescent="0.2">
      <c r="C422" s="241"/>
    </row>
    <row r="423" spans="3:3" ht="15.75" customHeight="1" x14ac:dyDescent="0.2">
      <c r="C423" s="241"/>
    </row>
    <row r="424" spans="3:3" ht="15.75" customHeight="1" x14ac:dyDescent="0.2">
      <c r="C424" s="241"/>
    </row>
    <row r="425" spans="3:3" ht="15.75" customHeight="1" x14ac:dyDescent="0.2">
      <c r="C425" s="241"/>
    </row>
    <row r="426" spans="3:3" ht="15.75" customHeight="1" x14ac:dyDescent="0.2">
      <c r="C426" s="241"/>
    </row>
    <row r="427" spans="3:3" ht="15.75" customHeight="1" x14ac:dyDescent="0.2">
      <c r="C427" s="241"/>
    </row>
    <row r="428" spans="3:3" ht="15.75" customHeight="1" x14ac:dyDescent="0.2">
      <c r="C428" s="241"/>
    </row>
    <row r="429" spans="3:3" ht="15.75" customHeight="1" x14ac:dyDescent="0.2">
      <c r="C429" s="241"/>
    </row>
    <row r="430" spans="3:3" ht="15.75" customHeight="1" x14ac:dyDescent="0.2">
      <c r="C430" s="241"/>
    </row>
    <row r="431" spans="3:3" ht="15.75" customHeight="1" x14ac:dyDescent="0.2">
      <c r="C431" s="241"/>
    </row>
    <row r="432" spans="3:3" ht="15.75" customHeight="1" x14ac:dyDescent="0.2">
      <c r="C432" s="241"/>
    </row>
    <row r="433" spans="3:3" ht="15.75" customHeight="1" x14ac:dyDescent="0.2">
      <c r="C433" s="241"/>
    </row>
    <row r="434" spans="3:3" ht="15.75" customHeight="1" x14ac:dyDescent="0.2">
      <c r="C434" s="241"/>
    </row>
    <row r="435" spans="3:3" ht="15.75" customHeight="1" x14ac:dyDescent="0.2">
      <c r="C435" s="241"/>
    </row>
    <row r="436" spans="3:3" ht="15.75" customHeight="1" x14ac:dyDescent="0.2">
      <c r="C436" s="241"/>
    </row>
    <row r="437" spans="3:3" ht="15.75" customHeight="1" x14ac:dyDescent="0.2">
      <c r="C437" s="241"/>
    </row>
    <row r="438" spans="3:3" ht="15.75" customHeight="1" x14ac:dyDescent="0.2">
      <c r="C438" s="241"/>
    </row>
    <row r="439" spans="3:3" ht="15.75" customHeight="1" x14ac:dyDescent="0.2">
      <c r="C439" s="241"/>
    </row>
    <row r="440" spans="3:3" ht="15.75" customHeight="1" x14ac:dyDescent="0.2">
      <c r="C440" s="241"/>
    </row>
    <row r="441" spans="3:3" ht="15.75" customHeight="1" x14ac:dyDescent="0.2">
      <c r="C441" s="241"/>
    </row>
    <row r="442" spans="3:3" ht="15.75" customHeight="1" x14ac:dyDescent="0.2">
      <c r="C442" s="241"/>
    </row>
    <row r="443" spans="3:3" ht="15.75" customHeight="1" x14ac:dyDescent="0.2">
      <c r="C443" s="241"/>
    </row>
    <row r="444" spans="3:3" ht="15.75" customHeight="1" x14ac:dyDescent="0.2">
      <c r="C444" s="241"/>
    </row>
    <row r="445" spans="3:3" ht="15.75" customHeight="1" x14ac:dyDescent="0.2">
      <c r="C445" s="241"/>
    </row>
    <row r="446" spans="3:3" ht="15.75" customHeight="1" x14ac:dyDescent="0.2">
      <c r="C446" s="241"/>
    </row>
    <row r="447" spans="3:3" ht="15.75" customHeight="1" x14ac:dyDescent="0.2">
      <c r="C447" s="241"/>
    </row>
    <row r="448" spans="3:3" ht="15.75" customHeight="1" x14ac:dyDescent="0.2">
      <c r="C448" s="241"/>
    </row>
    <row r="449" spans="3:3" ht="15.75" customHeight="1" x14ac:dyDescent="0.2">
      <c r="C449" s="241"/>
    </row>
    <row r="450" spans="3:3" ht="15.75" customHeight="1" x14ac:dyDescent="0.2">
      <c r="C450" s="241"/>
    </row>
    <row r="451" spans="3:3" ht="15.75" customHeight="1" x14ac:dyDescent="0.2">
      <c r="C451" s="241"/>
    </row>
    <row r="452" spans="3:3" ht="15.75" customHeight="1" x14ac:dyDescent="0.2">
      <c r="C452" s="241"/>
    </row>
    <row r="453" spans="3:3" ht="15.75" customHeight="1" x14ac:dyDescent="0.2">
      <c r="C453" s="241"/>
    </row>
    <row r="454" spans="3:3" ht="15.75" customHeight="1" x14ac:dyDescent="0.2">
      <c r="C454" s="241"/>
    </row>
    <row r="455" spans="3:3" ht="15.75" customHeight="1" x14ac:dyDescent="0.2">
      <c r="C455" s="241"/>
    </row>
    <row r="456" spans="3:3" ht="15.75" customHeight="1" x14ac:dyDescent="0.2">
      <c r="C456" s="241"/>
    </row>
    <row r="457" spans="3:3" ht="15.75" customHeight="1" x14ac:dyDescent="0.2">
      <c r="C457" s="241"/>
    </row>
    <row r="458" spans="3:3" ht="15.75" customHeight="1" x14ac:dyDescent="0.2">
      <c r="C458" s="241"/>
    </row>
    <row r="459" spans="3:3" ht="15.75" customHeight="1" x14ac:dyDescent="0.2">
      <c r="C459" s="241"/>
    </row>
    <row r="460" spans="3:3" ht="15.75" customHeight="1" x14ac:dyDescent="0.2">
      <c r="C460" s="241"/>
    </row>
    <row r="461" spans="3:3" ht="15.75" customHeight="1" x14ac:dyDescent="0.2">
      <c r="C461" s="241"/>
    </row>
    <row r="462" spans="3:3" ht="15.75" customHeight="1" x14ac:dyDescent="0.2">
      <c r="C462" s="241"/>
    </row>
    <row r="463" spans="3:3" ht="15.75" customHeight="1" x14ac:dyDescent="0.2">
      <c r="C463" s="241"/>
    </row>
    <row r="464" spans="3:3" ht="15.75" customHeight="1" x14ac:dyDescent="0.2">
      <c r="C464" s="241"/>
    </row>
    <row r="465" spans="3:3" ht="15.75" customHeight="1" x14ac:dyDescent="0.2">
      <c r="C465" s="241"/>
    </row>
    <row r="466" spans="3:3" ht="15.75" customHeight="1" x14ac:dyDescent="0.2">
      <c r="C466" s="241"/>
    </row>
    <row r="467" spans="3:3" ht="15.75" customHeight="1" x14ac:dyDescent="0.2">
      <c r="C467" s="241"/>
    </row>
    <row r="468" spans="3:3" ht="15.75" customHeight="1" x14ac:dyDescent="0.2">
      <c r="C468" s="241"/>
    </row>
    <row r="469" spans="3:3" ht="15.75" customHeight="1" x14ac:dyDescent="0.2">
      <c r="C469" s="241"/>
    </row>
    <row r="470" spans="3:3" ht="15.75" customHeight="1" x14ac:dyDescent="0.2">
      <c r="C470" s="241"/>
    </row>
    <row r="471" spans="3:3" ht="15.75" customHeight="1" x14ac:dyDescent="0.2">
      <c r="C471" s="241"/>
    </row>
    <row r="472" spans="3:3" ht="15.75" customHeight="1" x14ac:dyDescent="0.2">
      <c r="C472" s="241"/>
    </row>
    <row r="473" spans="3:3" ht="15.75" customHeight="1" x14ac:dyDescent="0.2">
      <c r="C473" s="241"/>
    </row>
    <row r="474" spans="3:3" ht="15.75" customHeight="1" x14ac:dyDescent="0.2">
      <c r="C474" s="241"/>
    </row>
    <row r="475" spans="3:3" ht="15.75" customHeight="1" x14ac:dyDescent="0.2">
      <c r="C475" s="241"/>
    </row>
    <row r="476" spans="3:3" ht="15.75" customHeight="1" x14ac:dyDescent="0.2">
      <c r="C476" s="241"/>
    </row>
    <row r="477" spans="3:3" ht="15.75" customHeight="1" x14ac:dyDescent="0.2">
      <c r="C477" s="241"/>
    </row>
    <row r="478" spans="3:3" ht="15.75" customHeight="1" x14ac:dyDescent="0.2">
      <c r="C478" s="241"/>
    </row>
    <row r="479" spans="3:3" ht="15.75" customHeight="1" x14ac:dyDescent="0.2">
      <c r="C479" s="241"/>
    </row>
    <row r="480" spans="3:3" ht="15.75" customHeight="1" x14ac:dyDescent="0.2">
      <c r="C480" s="241"/>
    </row>
    <row r="481" spans="3:3" ht="15.75" customHeight="1" x14ac:dyDescent="0.2">
      <c r="C481" s="241"/>
    </row>
    <row r="482" spans="3:3" ht="15.75" customHeight="1" x14ac:dyDescent="0.2">
      <c r="C482" s="241"/>
    </row>
    <row r="483" spans="3:3" ht="15.75" customHeight="1" x14ac:dyDescent="0.2">
      <c r="C483" s="241"/>
    </row>
    <row r="484" spans="3:3" ht="15.75" customHeight="1" x14ac:dyDescent="0.2">
      <c r="C484" s="241"/>
    </row>
    <row r="485" spans="3:3" ht="15.75" customHeight="1" x14ac:dyDescent="0.2">
      <c r="C485" s="241"/>
    </row>
    <row r="486" spans="3:3" ht="15.75" customHeight="1" x14ac:dyDescent="0.2">
      <c r="C486" s="241"/>
    </row>
    <row r="487" spans="3:3" ht="15.75" customHeight="1" x14ac:dyDescent="0.2">
      <c r="C487" s="241"/>
    </row>
    <row r="488" spans="3:3" ht="15.75" customHeight="1" x14ac:dyDescent="0.2">
      <c r="C488" s="241"/>
    </row>
    <row r="489" spans="3:3" ht="15.75" customHeight="1" x14ac:dyDescent="0.2">
      <c r="C489" s="241"/>
    </row>
    <row r="490" spans="3:3" ht="15.75" customHeight="1" x14ac:dyDescent="0.2">
      <c r="C490" s="241"/>
    </row>
    <row r="491" spans="3:3" ht="15.75" customHeight="1" x14ac:dyDescent="0.2">
      <c r="C491" s="241"/>
    </row>
    <row r="492" spans="3:3" ht="15.75" customHeight="1" x14ac:dyDescent="0.2">
      <c r="C492" s="241"/>
    </row>
    <row r="493" spans="3:3" ht="15.75" customHeight="1" x14ac:dyDescent="0.2">
      <c r="C493" s="241"/>
    </row>
    <row r="494" spans="3:3" ht="15.75" customHeight="1" x14ac:dyDescent="0.2">
      <c r="C494" s="241"/>
    </row>
    <row r="495" spans="3:3" ht="15.75" customHeight="1" x14ac:dyDescent="0.2">
      <c r="C495" s="241"/>
    </row>
    <row r="496" spans="3:3" ht="15.75" customHeight="1" x14ac:dyDescent="0.2">
      <c r="C496" s="241"/>
    </row>
    <row r="497" spans="3:3" ht="15.75" customHeight="1" x14ac:dyDescent="0.2">
      <c r="C497" s="241"/>
    </row>
    <row r="498" spans="3:3" ht="15.75" customHeight="1" x14ac:dyDescent="0.2">
      <c r="C498" s="241"/>
    </row>
    <row r="499" spans="3:3" ht="15.75" customHeight="1" x14ac:dyDescent="0.2">
      <c r="C499" s="241"/>
    </row>
    <row r="500" spans="3:3" ht="15.75" customHeight="1" x14ac:dyDescent="0.2">
      <c r="C500" s="241"/>
    </row>
    <row r="501" spans="3:3" ht="15.75" customHeight="1" x14ac:dyDescent="0.2">
      <c r="C501" s="241"/>
    </row>
    <row r="502" spans="3:3" ht="15.75" customHeight="1" x14ac:dyDescent="0.2">
      <c r="C502" s="241"/>
    </row>
    <row r="503" spans="3:3" ht="15.75" customHeight="1" x14ac:dyDescent="0.2">
      <c r="C503" s="241"/>
    </row>
    <row r="504" spans="3:3" ht="15.75" customHeight="1" x14ac:dyDescent="0.2">
      <c r="C504" s="241"/>
    </row>
    <row r="505" spans="3:3" ht="15.75" customHeight="1" x14ac:dyDescent="0.2">
      <c r="C505" s="241"/>
    </row>
    <row r="506" spans="3:3" ht="15.75" customHeight="1" x14ac:dyDescent="0.2">
      <c r="C506" s="241"/>
    </row>
    <row r="507" spans="3:3" ht="15.75" customHeight="1" x14ac:dyDescent="0.2">
      <c r="C507" s="241"/>
    </row>
    <row r="508" spans="3:3" ht="15.75" customHeight="1" x14ac:dyDescent="0.2">
      <c r="C508" s="241"/>
    </row>
    <row r="509" spans="3:3" ht="15.75" customHeight="1" x14ac:dyDescent="0.2">
      <c r="C509" s="241"/>
    </row>
    <row r="510" spans="3:3" ht="15.75" customHeight="1" x14ac:dyDescent="0.2">
      <c r="C510" s="241"/>
    </row>
    <row r="511" spans="3:3" ht="15.75" customHeight="1" x14ac:dyDescent="0.2">
      <c r="C511" s="241"/>
    </row>
    <row r="512" spans="3:3" ht="15.75" customHeight="1" x14ac:dyDescent="0.2">
      <c r="C512" s="241"/>
    </row>
    <row r="513" spans="3:3" ht="15.75" customHeight="1" x14ac:dyDescent="0.2">
      <c r="C513" s="241"/>
    </row>
    <row r="514" spans="3:3" ht="15.75" customHeight="1" x14ac:dyDescent="0.2">
      <c r="C514" s="241"/>
    </row>
    <row r="515" spans="3:3" ht="15.75" customHeight="1" x14ac:dyDescent="0.2">
      <c r="C515" s="241"/>
    </row>
    <row r="516" spans="3:3" ht="15.75" customHeight="1" x14ac:dyDescent="0.2">
      <c r="C516" s="241"/>
    </row>
    <row r="517" spans="3:3" ht="15.75" customHeight="1" x14ac:dyDescent="0.2">
      <c r="C517" s="241"/>
    </row>
    <row r="518" spans="3:3" ht="15.75" customHeight="1" x14ac:dyDescent="0.2">
      <c r="C518" s="241"/>
    </row>
    <row r="519" spans="3:3" ht="15.75" customHeight="1" x14ac:dyDescent="0.2">
      <c r="C519" s="241"/>
    </row>
    <row r="520" spans="3:3" ht="15.75" customHeight="1" x14ac:dyDescent="0.2">
      <c r="C520" s="241"/>
    </row>
    <row r="521" spans="3:3" ht="15.75" customHeight="1" x14ac:dyDescent="0.2">
      <c r="C521" s="241"/>
    </row>
    <row r="522" spans="3:3" ht="15.75" customHeight="1" x14ac:dyDescent="0.2">
      <c r="C522" s="241"/>
    </row>
    <row r="523" spans="3:3" ht="15.75" customHeight="1" x14ac:dyDescent="0.2">
      <c r="C523" s="241"/>
    </row>
    <row r="524" spans="3:3" ht="15.75" customHeight="1" x14ac:dyDescent="0.2">
      <c r="C524" s="241"/>
    </row>
    <row r="525" spans="3:3" ht="15.75" customHeight="1" x14ac:dyDescent="0.2">
      <c r="C525" s="241"/>
    </row>
    <row r="526" spans="3:3" ht="15.75" customHeight="1" x14ac:dyDescent="0.2">
      <c r="C526" s="241"/>
    </row>
    <row r="527" spans="3:3" ht="15.75" customHeight="1" x14ac:dyDescent="0.2">
      <c r="C527" s="241"/>
    </row>
    <row r="528" spans="3:3" ht="15.75" customHeight="1" x14ac:dyDescent="0.2">
      <c r="C528" s="241"/>
    </row>
    <row r="529" spans="3:3" ht="15.75" customHeight="1" x14ac:dyDescent="0.2">
      <c r="C529" s="241"/>
    </row>
    <row r="530" spans="3:3" ht="15.75" customHeight="1" x14ac:dyDescent="0.2">
      <c r="C530" s="241"/>
    </row>
    <row r="531" spans="3:3" ht="15.75" customHeight="1" x14ac:dyDescent="0.2">
      <c r="C531" s="241"/>
    </row>
    <row r="532" spans="3:3" ht="15.75" customHeight="1" x14ac:dyDescent="0.2">
      <c r="C532" s="241"/>
    </row>
    <row r="533" spans="3:3" ht="15.75" customHeight="1" x14ac:dyDescent="0.2">
      <c r="C533" s="241"/>
    </row>
    <row r="534" spans="3:3" ht="15.75" customHeight="1" x14ac:dyDescent="0.2">
      <c r="C534" s="241"/>
    </row>
    <row r="535" spans="3:3" ht="15.75" customHeight="1" x14ac:dyDescent="0.2">
      <c r="C535" s="241"/>
    </row>
    <row r="536" spans="3:3" ht="15.75" customHeight="1" x14ac:dyDescent="0.2">
      <c r="C536" s="241"/>
    </row>
    <row r="537" spans="3:3" ht="15.75" customHeight="1" x14ac:dyDescent="0.2">
      <c r="C537" s="241"/>
    </row>
    <row r="538" spans="3:3" ht="15.75" customHeight="1" x14ac:dyDescent="0.2">
      <c r="C538" s="241"/>
    </row>
    <row r="539" spans="3:3" ht="15.75" customHeight="1" x14ac:dyDescent="0.2">
      <c r="C539" s="241"/>
    </row>
    <row r="540" spans="3:3" ht="15.75" customHeight="1" x14ac:dyDescent="0.2">
      <c r="C540" s="241"/>
    </row>
    <row r="541" spans="3:3" ht="15.75" customHeight="1" x14ac:dyDescent="0.2">
      <c r="C541" s="241"/>
    </row>
    <row r="542" spans="3:3" ht="15.75" customHeight="1" x14ac:dyDescent="0.2">
      <c r="C542" s="241"/>
    </row>
    <row r="543" spans="3:3" ht="15.75" customHeight="1" x14ac:dyDescent="0.2">
      <c r="C543" s="241"/>
    </row>
    <row r="544" spans="3:3" ht="15.75" customHeight="1" x14ac:dyDescent="0.2">
      <c r="C544" s="241"/>
    </row>
    <row r="545" spans="3:3" ht="15.75" customHeight="1" x14ac:dyDescent="0.2">
      <c r="C545" s="241"/>
    </row>
    <row r="546" spans="3:3" ht="15.75" customHeight="1" x14ac:dyDescent="0.2">
      <c r="C546" s="241"/>
    </row>
    <row r="547" spans="3:3" ht="15.75" customHeight="1" x14ac:dyDescent="0.2">
      <c r="C547" s="241"/>
    </row>
    <row r="548" spans="3:3" ht="15.75" customHeight="1" x14ac:dyDescent="0.2">
      <c r="C548" s="241"/>
    </row>
    <row r="549" spans="3:3" ht="15.75" customHeight="1" x14ac:dyDescent="0.2">
      <c r="C549" s="241"/>
    </row>
    <row r="550" spans="3:3" ht="15.75" customHeight="1" x14ac:dyDescent="0.2">
      <c r="C550" s="241"/>
    </row>
    <row r="551" spans="3:3" ht="15.75" customHeight="1" x14ac:dyDescent="0.2">
      <c r="C551" s="241"/>
    </row>
    <row r="552" spans="3:3" ht="15.75" customHeight="1" x14ac:dyDescent="0.2">
      <c r="C552" s="241"/>
    </row>
    <row r="553" spans="3:3" ht="15.75" customHeight="1" x14ac:dyDescent="0.2">
      <c r="C553" s="241"/>
    </row>
    <row r="554" spans="3:3" ht="15.75" customHeight="1" x14ac:dyDescent="0.2">
      <c r="C554" s="241"/>
    </row>
    <row r="555" spans="3:3" ht="15.75" customHeight="1" x14ac:dyDescent="0.2">
      <c r="C555" s="241"/>
    </row>
    <row r="556" spans="3:3" ht="15.75" customHeight="1" x14ac:dyDescent="0.2">
      <c r="C556" s="241"/>
    </row>
    <row r="557" spans="3:3" ht="15.75" customHeight="1" x14ac:dyDescent="0.2">
      <c r="C557" s="241"/>
    </row>
    <row r="558" spans="3:3" ht="15.75" customHeight="1" x14ac:dyDescent="0.2">
      <c r="C558" s="241"/>
    </row>
    <row r="559" spans="3:3" ht="15.75" customHeight="1" x14ac:dyDescent="0.2">
      <c r="C559" s="241"/>
    </row>
    <row r="560" spans="3:3" ht="15.75" customHeight="1" x14ac:dyDescent="0.2">
      <c r="C560" s="241"/>
    </row>
    <row r="561" spans="3:3" ht="15.75" customHeight="1" x14ac:dyDescent="0.2">
      <c r="C561" s="241"/>
    </row>
    <row r="562" spans="3:3" ht="15.75" customHeight="1" x14ac:dyDescent="0.2">
      <c r="C562" s="241"/>
    </row>
    <row r="563" spans="3:3" ht="15.75" customHeight="1" x14ac:dyDescent="0.2">
      <c r="C563" s="241"/>
    </row>
    <row r="564" spans="3:3" ht="15.75" customHeight="1" x14ac:dyDescent="0.2">
      <c r="C564" s="241"/>
    </row>
    <row r="565" spans="3:3" ht="15.75" customHeight="1" x14ac:dyDescent="0.2">
      <c r="C565" s="241"/>
    </row>
    <row r="566" spans="3:3" ht="15.75" customHeight="1" x14ac:dyDescent="0.2">
      <c r="C566" s="241"/>
    </row>
    <row r="567" spans="3:3" ht="15.75" customHeight="1" x14ac:dyDescent="0.2">
      <c r="C567" s="241"/>
    </row>
    <row r="568" spans="3:3" ht="15.75" customHeight="1" x14ac:dyDescent="0.2">
      <c r="C568" s="241"/>
    </row>
    <row r="569" spans="3:3" ht="15.75" customHeight="1" x14ac:dyDescent="0.2">
      <c r="C569" s="241"/>
    </row>
    <row r="570" spans="3:3" ht="15.75" customHeight="1" x14ac:dyDescent="0.2">
      <c r="C570" s="241"/>
    </row>
    <row r="571" spans="3:3" ht="15.75" customHeight="1" x14ac:dyDescent="0.2">
      <c r="C571" s="241"/>
    </row>
    <row r="572" spans="3:3" ht="15.75" customHeight="1" x14ac:dyDescent="0.2">
      <c r="C572" s="241"/>
    </row>
    <row r="573" spans="3:3" ht="15.75" customHeight="1" x14ac:dyDescent="0.2">
      <c r="C573" s="241"/>
    </row>
    <row r="574" spans="3:3" ht="15.75" customHeight="1" x14ac:dyDescent="0.2">
      <c r="C574" s="241"/>
    </row>
    <row r="575" spans="3:3" ht="15.75" customHeight="1" x14ac:dyDescent="0.2">
      <c r="C575" s="241"/>
    </row>
    <row r="576" spans="3:3" ht="15.75" customHeight="1" x14ac:dyDescent="0.2">
      <c r="C576" s="241"/>
    </row>
    <row r="577" spans="3:3" ht="15.75" customHeight="1" x14ac:dyDescent="0.2">
      <c r="C577" s="241"/>
    </row>
    <row r="578" spans="3:3" ht="15.75" customHeight="1" x14ac:dyDescent="0.2">
      <c r="C578" s="241"/>
    </row>
    <row r="579" spans="3:3" ht="15.75" customHeight="1" x14ac:dyDescent="0.2">
      <c r="C579" s="241"/>
    </row>
    <row r="580" spans="3:3" ht="15.75" customHeight="1" x14ac:dyDescent="0.2">
      <c r="C580" s="241"/>
    </row>
    <row r="581" spans="3:3" ht="15.75" customHeight="1" x14ac:dyDescent="0.2">
      <c r="C581" s="241"/>
    </row>
    <row r="582" spans="3:3" ht="15.75" customHeight="1" x14ac:dyDescent="0.2">
      <c r="C582" s="241"/>
    </row>
    <row r="583" spans="3:3" ht="15.75" customHeight="1" x14ac:dyDescent="0.2">
      <c r="C583" s="241"/>
    </row>
    <row r="584" spans="3:3" ht="15.75" customHeight="1" x14ac:dyDescent="0.2">
      <c r="C584" s="241"/>
    </row>
    <row r="585" spans="3:3" ht="15.75" customHeight="1" x14ac:dyDescent="0.2">
      <c r="C585" s="241"/>
    </row>
    <row r="586" spans="3:3" ht="15.75" customHeight="1" x14ac:dyDescent="0.2">
      <c r="C586" s="241"/>
    </row>
    <row r="587" spans="3:3" ht="15.75" customHeight="1" x14ac:dyDescent="0.2">
      <c r="C587" s="241"/>
    </row>
    <row r="588" spans="3:3" ht="15.75" customHeight="1" x14ac:dyDescent="0.2">
      <c r="C588" s="241"/>
    </row>
    <row r="589" spans="3:3" ht="15.75" customHeight="1" x14ac:dyDescent="0.2">
      <c r="C589" s="241"/>
    </row>
    <row r="590" spans="3:3" ht="15.75" customHeight="1" x14ac:dyDescent="0.2">
      <c r="C590" s="241"/>
    </row>
    <row r="591" spans="3:3" ht="15.75" customHeight="1" x14ac:dyDescent="0.2">
      <c r="C591" s="241"/>
    </row>
    <row r="592" spans="3:3" ht="15.75" customHeight="1" x14ac:dyDescent="0.2">
      <c r="C592" s="241"/>
    </row>
    <row r="593" spans="3:3" ht="15.75" customHeight="1" x14ac:dyDescent="0.2">
      <c r="C593" s="241"/>
    </row>
    <row r="594" spans="3:3" ht="15.75" customHeight="1" x14ac:dyDescent="0.2">
      <c r="C594" s="241"/>
    </row>
    <row r="595" spans="3:3" ht="15.75" customHeight="1" x14ac:dyDescent="0.2">
      <c r="C595" s="241"/>
    </row>
    <row r="596" spans="3:3" ht="15.75" customHeight="1" x14ac:dyDescent="0.2">
      <c r="C596" s="241"/>
    </row>
    <row r="597" spans="3:3" ht="15.75" customHeight="1" x14ac:dyDescent="0.2">
      <c r="C597" s="241"/>
    </row>
    <row r="598" spans="3:3" ht="15.75" customHeight="1" x14ac:dyDescent="0.2">
      <c r="C598" s="241"/>
    </row>
    <row r="599" spans="3:3" ht="15.75" customHeight="1" x14ac:dyDescent="0.2">
      <c r="C599" s="241"/>
    </row>
    <row r="600" spans="3:3" ht="15.75" customHeight="1" x14ac:dyDescent="0.2">
      <c r="C600" s="241"/>
    </row>
    <row r="601" spans="3:3" ht="15.75" customHeight="1" x14ac:dyDescent="0.2">
      <c r="C601" s="241"/>
    </row>
    <row r="602" spans="3:3" ht="15.75" customHeight="1" x14ac:dyDescent="0.2">
      <c r="C602" s="241"/>
    </row>
    <row r="603" spans="3:3" ht="15.75" customHeight="1" x14ac:dyDescent="0.2">
      <c r="C603" s="241"/>
    </row>
    <row r="604" spans="3:3" ht="15.75" customHeight="1" x14ac:dyDescent="0.2">
      <c r="C604" s="241"/>
    </row>
    <row r="605" spans="3:3" ht="15.75" customHeight="1" x14ac:dyDescent="0.2">
      <c r="C605" s="241"/>
    </row>
    <row r="606" spans="3:3" ht="15.75" customHeight="1" x14ac:dyDescent="0.2">
      <c r="C606" s="241"/>
    </row>
    <row r="607" spans="3:3" ht="15.75" customHeight="1" x14ac:dyDescent="0.2">
      <c r="C607" s="241"/>
    </row>
    <row r="608" spans="3:3" ht="15.75" customHeight="1" x14ac:dyDescent="0.2">
      <c r="C608" s="241"/>
    </row>
    <row r="609" spans="3:3" ht="15.75" customHeight="1" x14ac:dyDescent="0.2">
      <c r="C609" s="241"/>
    </row>
    <row r="610" spans="3:3" ht="15.75" customHeight="1" x14ac:dyDescent="0.2">
      <c r="C610" s="241"/>
    </row>
    <row r="611" spans="3:3" ht="15.75" customHeight="1" x14ac:dyDescent="0.2">
      <c r="C611" s="241"/>
    </row>
    <row r="612" spans="3:3" ht="15.75" customHeight="1" x14ac:dyDescent="0.2">
      <c r="C612" s="241"/>
    </row>
    <row r="613" spans="3:3" ht="15.75" customHeight="1" x14ac:dyDescent="0.2">
      <c r="C613" s="241"/>
    </row>
    <row r="614" spans="3:3" ht="15.75" customHeight="1" x14ac:dyDescent="0.2">
      <c r="C614" s="241"/>
    </row>
    <row r="615" spans="3:3" ht="15.75" customHeight="1" x14ac:dyDescent="0.2">
      <c r="C615" s="241"/>
    </row>
    <row r="616" spans="3:3" ht="15.75" customHeight="1" x14ac:dyDescent="0.2">
      <c r="C616" s="241"/>
    </row>
    <row r="617" spans="3:3" ht="15.75" customHeight="1" x14ac:dyDescent="0.2">
      <c r="C617" s="241"/>
    </row>
    <row r="618" spans="3:3" ht="15.75" customHeight="1" x14ac:dyDescent="0.2">
      <c r="C618" s="241"/>
    </row>
    <row r="619" spans="3:3" ht="15.75" customHeight="1" x14ac:dyDescent="0.2">
      <c r="C619" s="241"/>
    </row>
    <row r="620" spans="3:3" ht="15.75" customHeight="1" x14ac:dyDescent="0.2">
      <c r="C620" s="241"/>
    </row>
    <row r="621" spans="3:3" ht="15.75" customHeight="1" x14ac:dyDescent="0.2">
      <c r="C621" s="241"/>
    </row>
    <row r="622" spans="3:3" ht="15.75" customHeight="1" x14ac:dyDescent="0.2">
      <c r="C622" s="241"/>
    </row>
    <row r="623" spans="3:3" ht="15.75" customHeight="1" x14ac:dyDescent="0.2">
      <c r="C623" s="241"/>
    </row>
    <row r="624" spans="3:3" ht="15.75" customHeight="1" x14ac:dyDescent="0.2">
      <c r="C624" s="241"/>
    </row>
    <row r="625" spans="3:3" ht="15.75" customHeight="1" x14ac:dyDescent="0.2">
      <c r="C625" s="241"/>
    </row>
    <row r="626" spans="3:3" ht="15.75" customHeight="1" x14ac:dyDescent="0.2">
      <c r="C626" s="241"/>
    </row>
    <row r="627" spans="3:3" ht="15.75" customHeight="1" x14ac:dyDescent="0.2">
      <c r="C627" s="241"/>
    </row>
    <row r="628" spans="3:3" ht="15.75" customHeight="1" x14ac:dyDescent="0.2">
      <c r="C628" s="241"/>
    </row>
    <row r="629" spans="3:3" ht="15.75" customHeight="1" x14ac:dyDescent="0.2">
      <c r="C629" s="241"/>
    </row>
    <row r="630" spans="3:3" ht="15.75" customHeight="1" x14ac:dyDescent="0.2">
      <c r="C630" s="241"/>
    </row>
    <row r="631" spans="3:3" ht="15.75" customHeight="1" x14ac:dyDescent="0.2">
      <c r="C631" s="241"/>
    </row>
    <row r="632" spans="3:3" ht="15.75" customHeight="1" x14ac:dyDescent="0.2">
      <c r="C632" s="241"/>
    </row>
    <row r="633" spans="3:3" ht="15.75" customHeight="1" x14ac:dyDescent="0.2">
      <c r="C633" s="241"/>
    </row>
    <row r="634" spans="3:3" ht="15.75" customHeight="1" x14ac:dyDescent="0.2">
      <c r="C634" s="241"/>
    </row>
    <row r="635" spans="3:3" ht="15.75" customHeight="1" x14ac:dyDescent="0.2">
      <c r="C635" s="241"/>
    </row>
    <row r="636" spans="3:3" ht="15.75" customHeight="1" x14ac:dyDescent="0.2">
      <c r="C636" s="241"/>
    </row>
    <row r="637" spans="3:3" ht="15.75" customHeight="1" x14ac:dyDescent="0.2">
      <c r="C637" s="241"/>
    </row>
    <row r="638" spans="3:3" ht="15.75" customHeight="1" x14ac:dyDescent="0.2">
      <c r="C638" s="241"/>
    </row>
    <row r="639" spans="3:3" ht="15.75" customHeight="1" x14ac:dyDescent="0.2">
      <c r="C639" s="241"/>
    </row>
    <row r="640" spans="3:3" ht="15.75" customHeight="1" x14ac:dyDescent="0.2">
      <c r="C640" s="241"/>
    </row>
    <row r="641" spans="3:3" ht="15.75" customHeight="1" x14ac:dyDescent="0.2">
      <c r="C641" s="241"/>
    </row>
    <row r="642" spans="3:3" ht="15.75" customHeight="1" x14ac:dyDescent="0.2">
      <c r="C642" s="241"/>
    </row>
    <row r="643" spans="3:3" ht="15.75" customHeight="1" x14ac:dyDescent="0.2">
      <c r="C643" s="241"/>
    </row>
    <row r="644" spans="3:3" ht="15.75" customHeight="1" x14ac:dyDescent="0.2">
      <c r="C644" s="241"/>
    </row>
    <row r="645" spans="3:3" ht="15.75" customHeight="1" x14ac:dyDescent="0.2">
      <c r="C645" s="241"/>
    </row>
    <row r="646" spans="3:3" ht="15.75" customHeight="1" x14ac:dyDescent="0.2">
      <c r="C646" s="241"/>
    </row>
    <row r="647" spans="3:3" ht="15.75" customHeight="1" x14ac:dyDescent="0.2">
      <c r="C647" s="241"/>
    </row>
    <row r="648" spans="3:3" ht="15.75" customHeight="1" x14ac:dyDescent="0.2">
      <c r="C648" s="241"/>
    </row>
    <row r="649" spans="3:3" ht="15.75" customHeight="1" x14ac:dyDescent="0.2">
      <c r="C649" s="241"/>
    </row>
    <row r="650" spans="3:3" ht="15.75" customHeight="1" x14ac:dyDescent="0.2">
      <c r="C650" s="241"/>
    </row>
    <row r="651" spans="3:3" ht="15.75" customHeight="1" x14ac:dyDescent="0.2">
      <c r="C651" s="241"/>
    </row>
    <row r="652" spans="3:3" ht="15.75" customHeight="1" x14ac:dyDescent="0.2">
      <c r="C652" s="241"/>
    </row>
    <row r="653" spans="3:3" ht="15.75" customHeight="1" x14ac:dyDescent="0.2">
      <c r="C653" s="241"/>
    </row>
    <row r="654" spans="3:3" ht="15.75" customHeight="1" x14ac:dyDescent="0.2">
      <c r="C654" s="241"/>
    </row>
    <row r="655" spans="3:3" ht="15.75" customHeight="1" x14ac:dyDescent="0.2">
      <c r="C655" s="241"/>
    </row>
    <row r="656" spans="3:3" ht="15.75" customHeight="1" x14ac:dyDescent="0.2">
      <c r="C656" s="241"/>
    </row>
    <row r="657" spans="3:3" ht="15.75" customHeight="1" x14ac:dyDescent="0.2">
      <c r="C657" s="241"/>
    </row>
    <row r="658" spans="3:3" ht="15.75" customHeight="1" x14ac:dyDescent="0.2">
      <c r="C658" s="241"/>
    </row>
    <row r="659" spans="3:3" ht="15.75" customHeight="1" x14ac:dyDescent="0.2">
      <c r="C659" s="241"/>
    </row>
    <row r="660" spans="3:3" ht="15.75" customHeight="1" x14ac:dyDescent="0.2">
      <c r="C660" s="241"/>
    </row>
    <row r="661" spans="3:3" ht="15.75" customHeight="1" x14ac:dyDescent="0.2">
      <c r="C661" s="241"/>
    </row>
    <row r="662" spans="3:3" ht="15.75" customHeight="1" x14ac:dyDescent="0.2">
      <c r="C662" s="241"/>
    </row>
    <row r="663" spans="3:3" ht="15.75" customHeight="1" x14ac:dyDescent="0.2">
      <c r="C663" s="241"/>
    </row>
    <row r="664" spans="3:3" ht="15.75" customHeight="1" x14ac:dyDescent="0.2">
      <c r="C664" s="241"/>
    </row>
    <row r="665" spans="3:3" ht="15.75" customHeight="1" x14ac:dyDescent="0.2">
      <c r="C665" s="241"/>
    </row>
    <row r="666" spans="3:3" ht="15.75" customHeight="1" x14ac:dyDescent="0.2">
      <c r="C666" s="241"/>
    </row>
    <row r="667" spans="3:3" ht="15.75" customHeight="1" x14ac:dyDescent="0.2">
      <c r="C667" s="241"/>
    </row>
    <row r="668" spans="3:3" ht="15.75" customHeight="1" x14ac:dyDescent="0.2">
      <c r="C668" s="241"/>
    </row>
    <row r="669" spans="3:3" ht="15.75" customHeight="1" x14ac:dyDescent="0.2">
      <c r="C669" s="241"/>
    </row>
    <row r="670" spans="3:3" ht="15.75" customHeight="1" x14ac:dyDescent="0.2">
      <c r="C670" s="241"/>
    </row>
    <row r="671" spans="3:3" ht="15.75" customHeight="1" x14ac:dyDescent="0.2">
      <c r="C671" s="241"/>
    </row>
    <row r="672" spans="3:3" ht="15.75" customHeight="1" x14ac:dyDescent="0.2">
      <c r="C672" s="241"/>
    </row>
    <row r="673" spans="3:3" ht="15.75" customHeight="1" x14ac:dyDescent="0.2">
      <c r="C673" s="241"/>
    </row>
    <row r="674" spans="3:3" ht="15.75" customHeight="1" x14ac:dyDescent="0.2">
      <c r="C674" s="241"/>
    </row>
    <row r="675" spans="3:3" ht="15.75" customHeight="1" x14ac:dyDescent="0.2">
      <c r="C675" s="241"/>
    </row>
    <row r="676" spans="3:3" ht="15.75" customHeight="1" x14ac:dyDescent="0.2">
      <c r="C676" s="241"/>
    </row>
    <row r="677" spans="3:3" ht="15.75" customHeight="1" x14ac:dyDescent="0.2">
      <c r="C677" s="241"/>
    </row>
    <row r="678" spans="3:3" ht="15.75" customHeight="1" x14ac:dyDescent="0.2">
      <c r="C678" s="241"/>
    </row>
    <row r="679" spans="3:3" ht="15.75" customHeight="1" x14ac:dyDescent="0.2">
      <c r="C679" s="241"/>
    </row>
    <row r="680" spans="3:3" ht="15.75" customHeight="1" x14ac:dyDescent="0.2">
      <c r="C680" s="241"/>
    </row>
    <row r="681" spans="3:3" ht="15.75" customHeight="1" x14ac:dyDescent="0.2">
      <c r="C681" s="241"/>
    </row>
    <row r="682" spans="3:3" ht="15.75" customHeight="1" x14ac:dyDescent="0.2">
      <c r="C682" s="241"/>
    </row>
    <row r="683" spans="3:3" ht="15.75" customHeight="1" x14ac:dyDescent="0.2">
      <c r="C683" s="241"/>
    </row>
    <row r="684" spans="3:3" ht="15.75" customHeight="1" x14ac:dyDescent="0.2">
      <c r="C684" s="241"/>
    </row>
    <row r="685" spans="3:3" ht="15.75" customHeight="1" x14ac:dyDescent="0.2">
      <c r="C685" s="241"/>
    </row>
    <row r="686" spans="3:3" ht="15.75" customHeight="1" x14ac:dyDescent="0.2">
      <c r="C686" s="241"/>
    </row>
    <row r="687" spans="3:3" ht="15.75" customHeight="1" x14ac:dyDescent="0.2">
      <c r="C687" s="241"/>
    </row>
    <row r="688" spans="3:3" ht="15.75" customHeight="1" x14ac:dyDescent="0.2">
      <c r="C688" s="241"/>
    </row>
    <row r="689" spans="3:3" ht="15.75" customHeight="1" x14ac:dyDescent="0.2">
      <c r="C689" s="241"/>
    </row>
    <row r="690" spans="3:3" ht="15.75" customHeight="1" x14ac:dyDescent="0.2">
      <c r="C690" s="241"/>
    </row>
    <row r="691" spans="3:3" ht="15.75" customHeight="1" x14ac:dyDescent="0.2">
      <c r="C691" s="241"/>
    </row>
    <row r="692" spans="3:3" ht="15.75" customHeight="1" x14ac:dyDescent="0.2">
      <c r="C692" s="241"/>
    </row>
    <row r="693" spans="3:3" ht="15.75" customHeight="1" x14ac:dyDescent="0.2">
      <c r="C693" s="241"/>
    </row>
    <row r="694" spans="3:3" ht="15.75" customHeight="1" x14ac:dyDescent="0.2">
      <c r="C694" s="241"/>
    </row>
    <row r="695" spans="3:3" ht="15.75" customHeight="1" x14ac:dyDescent="0.2">
      <c r="C695" s="241"/>
    </row>
    <row r="696" spans="3:3" ht="15.75" customHeight="1" x14ac:dyDescent="0.2">
      <c r="C696" s="241"/>
    </row>
    <row r="697" spans="3:3" ht="15.75" customHeight="1" x14ac:dyDescent="0.2">
      <c r="C697" s="241"/>
    </row>
    <row r="698" spans="3:3" ht="15.75" customHeight="1" x14ac:dyDescent="0.2">
      <c r="C698" s="241"/>
    </row>
    <row r="699" spans="3:3" ht="15.75" customHeight="1" x14ac:dyDescent="0.2">
      <c r="C699" s="241"/>
    </row>
    <row r="700" spans="3:3" ht="15.75" customHeight="1" x14ac:dyDescent="0.2">
      <c r="C700" s="241"/>
    </row>
    <row r="701" spans="3:3" ht="15.75" customHeight="1" x14ac:dyDescent="0.2">
      <c r="C701" s="241"/>
    </row>
    <row r="702" spans="3:3" ht="15.75" customHeight="1" x14ac:dyDescent="0.2">
      <c r="C702" s="241"/>
    </row>
    <row r="703" spans="3:3" ht="15.75" customHeight="1" x14ac:dyDescent="0.2">
      <c r="C703" s="241"/>
    </row>
    <row r="704" spans="3:3" ht="15.75" customHeight="1" x14ac:dyDescent="0.2">
      <c r="C704" s="241"/>
    </row>
    <row r="705" spans="3:3" ht="15.75" customHeight="1" x14ac:dyDescent="0.2">
      <c r="C705" s="241"/>
    </row>
    <row r="706" spans="3:3" ht="15.75" customHeight="1" x14ac:dyDescent="0.2">
      <c r="C706" s="241"/>
    </row>
    <row r="707" spans="3:3" ht="15.75" customHeight="1" x14ac:dyDescent="0.2">
      <c r="C707" s="241"/>
    </row>
    <row r="708" spans="3:3" ht="15.75" customHeight="1" x14ac:dyDescent="0.2">
      <c r="C708" s="241"/>
    </row>
    <row r="709" spans="3:3" ht="15.75" customHeight="1" x14ac:dyDescent="0.2">
      <c r="C709" s="241"/>
    </row>
    <row r="710" spans="3:3" ht="15.75" customHeight="1" x14ac:dyDescent="0.2">
      <c r="C710" s="241"/>
    </row>
    <row r="711" spans="3:3" ht="15.75" customHeight="1" x14ac:dyDescent="0.2">
      <c r="C711" s="241"/>
    </row>
    <row r="712" spans="3:3" ht="15.75" customHeight="1" x14ac:dyDescent="0.2">
      <c r="C712" s="241"/>
    </row>
    <row r="713" spans="3:3" ht="15.75" customHeight="1" x14ac:dyDescent="0.2">
      <c r="C713" s="241"/>
    </row>
    <row r="714" spans="3:3" ht="15.75" customHeight="1" x14ac:dyDescent="0.2">
      <c r="C714" s="241"/>
    </row>
    <row r="715" spans="3:3" ht="15.75" customHeight="1" x14ac:dyDescent="0.2">
      <c r="C715" s="241"/>
    </row>
    <row r="716" spans="3:3" ht="15.75" customHeight="1" x14ac:dyDescent="0.2">
      <c r="C716" s="241"/>
    </row>
    <row r="717" spans="3:3" ht="15.75" customHeight="1" x14ac:dyDescent="0.2">
      <c r="C717" s="241"/>
    </row>
    <row r="718" spans="3:3" ht="15.75" customHeight="1" x14ac:dyDescent="0.2">
      <c r="C718" s="241"/>
    </row>
    <row r="719" spans="3:3" ht="15.75" customHeight="1" x14ac:dyDescent="0.2">
      <c r="C719" s="241"/>
    </row>
    <row r="720" spans="3:3" ht="15.75" customHeight="1" x14ac:dyDescent="0.2">
      <c r="C720" s="241"/>
    </row>
    <row r="721" spans="3:3" ht="15.75" customHeight="1" x14ac:dyDescent="0.2">
      <c r="C721" s="241"/>
    </row>
    <row r="722" spans="3:3" ht="15.75" customHeight="1" x14ac:dyDescent="0.2">
      <c r="C722" s="241"/>
    </row>
    <row r="723" spans="3:3" ht="15.75" customHeight="1" x14ac:dyDescent="0.2">
      <c r="C723" s="241"/>
    </row>
    <row r="724" spans="3:3" ht="15.75" customHeight="1" x14ac:dyDescent="0.2">
      <c r="C724" s="241"/>
    </row>
    <row r="725" spans="3:3" ht="15.75" customHeight="1" x14ac:dyDescent="0.2">
      <c r="C725" s="241"/>
    </row>
    <row r="726" spans="3:3" ht="15.75" customHeight="1" x14ac:dyDescent="0.2">
      <c r="C726" s="241"/>
    </row>
    <row r="727" spans="3:3" ht="15.75" customHeight="1" x14ac:dyDescent="0.2">
      <c r="C727" s="241"/>
    </row>
    <row r="728" spans="3:3" ht="15.75" customHeight="1" x14ac:dyDescent="0.2">
      <c r="C728" s="241"/>
    </row>
    <row r="729" spans="3:3" ht="15.75" customHeight="1" x14ac:dyDescent="0.2">
      <c r="C729" s="241"/>
    </row>
    <row r="730" spans="3:3" ht="15.75" customHeight="1" x14ac:dyDescent="0.2">
      <c r="C730" s="241"/>
    </row>
    <row r="731" spans="3:3" ht="15.75" customHeight="1" x14ac:dyDescent="0.2">
      <c r="C731" s="241"/>
    </row>
    <row r="732" spans="3:3" ht="15.75" customHeight="1" x14ac:dyDescent="0.2">
      <c r="C732" s="241"/>
    </row>
    <row r="733" spans="3:3" ht="15.75" customHeight="1" x14ac:dyDescent="0.2">
      <c r="C733" s="241"/>
    </row>
    <row r="734" spans="3:3" ht="15.75" customHeight="1" x14ac:dyDescent="0.2">
      <c r="C734" s="241"/>
    </row>
    <row r="735" spans="3:3" ht="15.75" customHeight="1" x14ac:dyDescent="0.2">
      <c r="C735" s="241"/>
    </row>
    <row r="736" spans="3:3" ht="15.75" customHeight="1" x14ac:dyDescent="0.2">
      <c r="C736" s="241"/>
    </row>
    <row r="737" spans="3:3" ht="15.75" customHeight="1" x14ac:dyDescent="0.2">
      <c r="C737" s="241"/>
    </row>
    <row r="738" spans="3:3" ht="15.75" customHeight="1" x14ac:dyDescent="0.2">
      <c r="C738" s="241"/>
    </row>
    <row r="739" spans="3:3" ht="15.75" customHeight="1" x14ac:dyDescent="0.2">
      <c r="C739" s="241"/>
    </row>
    <row r="740" spans="3:3" ht="15.75" customHeight="1" x14ac:dyDescent="0.2">
      <c r="C740" s="241"/>
    </row>
    <row r="741" spans="3:3" ht="15.75" customHeight="1" x14ac:dyDescent="0.2">
      <c r="C741" s="241"/>
    </row>
    <row r="742" spans="3:3" ht="15.75" customHeight="1" x14ac:dyDescent="0.2">
      <c r="C742" s="241"/>
    </row>
    <row r="743" spans="3:3" ht="15.75" customHeight="1" x14ac:dyDescent="0.2">
      <c r="C743" s="241"/>
    </row>
    <row r="744" spans="3:3" ht="15.75" customHeight="1" x14ac:dyDescent="0.2">
      <c r="C744" s="241"/>
    </row>
    <row r="745" spans="3:3" ht="15.75" customHeight="1" x14ac:dyDescent="0.2">
      <c r="C745" s="241"/>
    </row>
    <row r="746" spans="3:3" ht="15.75" customHeight="1" x14ac:dyDescent="0.2">
      <c r="C746" s="241"/>
    </row>
    <row r="747" spans="3:3" ht="15.75" customHeight="1" x14ac:dyDescent="0.2">
      <c r="C747" s="241"/>
    </row>
    <row r="748" spans="3:3" ht="15.75" customHeight="1" x14ac:dyDescent="0.2">
      <c r="C748" s="241"/>
    </row>
    <row r="749" spans="3:3" ht="15.75" customHeight="1" x14ac:dyDescent="0.2">
      <c r="C749" s="241"/>
    </row>
    <row r="750" spans="3:3" ht="15.75" customHeight="1" x14ac:dyDescent="0.2">
      <c r="C750" s="241"/>
    </row>
    <row r="751" spans="3:3" ht="15.75" customHeight="1" x14ac:dyDescent="0.2">
      <c r="C751" s="241"/>
    </row>
    <row r="752" spans="3:3" ht="15.75" customHeight="1" x14ac:dyDescent="0.2">
      <c r="C752" s="241"/>
    </row>
    <row r="753" spans="3:3" ht="15.75" customHeight="1" x14ac:dyDescent="0.2">
      <c r="C753" s="241"/>
    </row>
    <row r="754" spans="3:3" ht="15.75" customHeight="1" x14ac:dyDescent="0.2">
      <c r="C754" s="241"/>
    </row>
    <row r="755" spans="3:3" ht="15.75" customHeight="1" x14ac:dyDescent="0.2">
      <c r="C755" s="241"/>
    </row>
    <row r="756" spans="3:3" ht="15.75" customHeight="1" x14ac:dyDescent="0.2">
      <c r="C756" s="241"/>
    </row>
    <row r="757" spans="3:3" ht="15.75" customHeight="1" x14ac:dyDescent="0.2">
      <c r="C757" s="241"/>
    </row>
    <row r="758" spans="3:3" ht="15.75" customHeight="1" x14ac:dyDescent="0.2">
      <c r="C758" s="241"/>
    </row>
    <row r="759" spans="3:3" ht="15.75" customHeight="1" x14ac:dyDescent="0.2">
      <c r="C759" s="241"/>
    </row>
    <row r="760" spans="3:3" ht="15.75" customHeight="1" x14ac:dyDescent="0.2">
      <c r="C760" s="241"/>
    </row>
    <row r="761" spans="3:3" ht="15.75" customHeight="1" x14ac:dyDescent="0.2">
      <c r="C761" s="241"/>
    </row>
    <row r="762" spans="3:3" ht="15.75" customHeight="1" x14ac:dyDescent="0.2">
      <c r="C762" s="241"/>
    </row>
    <row r="763" spans="3:3" ht="15.75" customHeight="1" x14ac:dyDescent="0.2">
      <c r="C763" s="241"/>
    </row>
    <row r="764" spans="3:3" ht="15.75" customHeight="1" x14ac:dyDescent="0.2">
      <c r="C764" s="241"/>
    </row>
    <row r="765" spans="3:3" ht="15.75" customHeight="1" x14ac:dyDescent="0.2">
      <c r="C765" s="241"/>
    </row>
    <row r="766" spans="3:3" ht="15.75" customHeight="1" x14ac:dyDescent="0.2">
      <c r="C766" s="241"/>
    </row>
    <row r="767" spans="3:3" ht="15.75" customHeight="1" x14ac:dyDescent="0.2">
      <c r="C767" s="241"/>
    </row>
    <row r="768" spans="3:3" ht="15.75" customHeight="1" x14ac:dyDescent="0.2">
      <c r="C768" s="241"/>
    </row>
    <row r="769" spans="3:3" ht="15.75" customHeight="1" x14ac:dyDescent="0.2">
      <c r="C769" s="241"/>
    </row>
    <row r="770" spans="3:3" ht="15.75" customHeight="1" x14ac:dyDescent="0.2">
      <c r="C770" s="241"/>
    </row>
    <row r="771" spans="3:3" ht="15.75" customHeight="1" x14ac:dyDescent="0.2">
      <c r="C771" s="241"/>
    </row>
    <row r="772" spans="3:3" ht="15.75" customHeight="1" x14ac:dyDescent="0.2">
      <c r="C772" s="241"/>
    </row>
    <row r="773" spans="3:3" ht="15.75" customHeight="1" x14ac:dyDescent="0.2">
      <c r="C773" s="241"/>
    </row>
    <row r="774" spans="3:3" ht="15.75" customHeight="1" x14ac:dyDescent="0.2">
      <c r="C774" s="241"/>
    </row>
    <row r="775" spans="3:3" ht="15.75" customHeight="1" x14ac:dyDescent="0.2">
      <c r="C775" s="241"/>
    </row>
    <row r="776" spans="3:3" ht="15.75" customHeight="1" x14ac:dyDescent="0.2">
      <c r="C776" s="241"/>
    </row>
    <row r="777" spans="3:3" ht="15.75" customHeight="1" x14ac:dyDescent="0.2">
      <c r="C777" s="241"/>
    </row>
    <row r="778" spans="3:3" ht="15.75" customHeight="1" x14ac:dyDescent="0.2">
      <c r="C778" s="241"/>
    </row>
    <row r="779" spans="3:3" ht="15.75" customHeight="1" x14ac:dyDescent="0.2">
      <c r="C779" s="241"/>
    </row>
    <row r="780" spans="3:3" ht="15.75" customHeight="1" x14ac:dyDescent="0.2">
      <c r="C780" s="241"/>
    </row>
    <row r="781" spans="3:3" ht="15.75" customHeight="1" x14ac:dyDescent="0.2">
      <c r="C781" s="241"/>
    </row>
    <row r="782" spans="3:3" ht="15.75" customHeight="1" x14ac:dyDescent="0.2">
      <c r="C782" s="241"/>
    </row>
    <row r="783" spans="3:3" ht="15.75" customHeight="1" x14ac:dyDescent="0.2">
      <c r="C783" s="241"/>
    </row>
    <row r="784" spans="3:3" ht="15.75" customHeight="1" x14ac:dyDescent="0.2">
      <c r="C784" s="241"/>
    </row>
    <row r="785" spans="3:3" ht="15.75" customHeight="1" x14ac:dyDescent="0.2">
      <c r="C785" s="241"/>
    </row>
    <row r="786" spans="3:3" ht="15.75" customHeight="1" x14ac:dyDescent="0.2">
      <c r="C786" s="241"/>
    </row>
    <row r="787" spans="3:3" ht="15.75" customHeight="1" x14ac:dyDescent="0.2">
      <c r="C787" s="241"/>
    </row>
    <row r="788" spans="3:3" ht="15.75" customHeight="1" x14ac:dyDescent="0.2">
      <c r="C788" s="241"/>
    </row>
    <row r="789" spans="3:3" ht="15.75" customHeight="1" x14ac:dyDescent="0.2">
      <c r="C789" s="241"/>
    </row>
    <row r="790" spans="3:3" ht="15.75" customHeight="1" x14ac:dyDescent="0.2">
      <c r="C790" s="241"/>
    </row>
    <row r="791" spans="3:3" ht="15.75" customHeight="1" x14ac:dyDescent="0.2">
      <c r="C791" s="241"/>
    </row>
    <row r="792" spans="3:3" ht="15.75" customHeight="1" x14ac:dyDescent="0.2">
      <c r="C792" s="241"/>
    </row>
    <row r="793" spans="3:3" ht="15.75" customHeight="1" x14ac:dyDescent="0.2">
      <c r="C793" s="241"/>
    </row>
    <row r="794" spans="3:3" ht="15.75" customHeight="1" x14ac:dyDescent="0.2">
      <c r="C794" s="241"/>
    </row>
    <row r="795" spans="3:3" ht="15.75" customHeight="1" x14ac:dyDescent="0.2">
      <c r="C795" s="241"/>
    </row>
    <row r="796" spans="3:3" ht="15.75" customHeight="1" x14ac:dyDescent="0.2">
      <c r="C796" s="241"/>
    </row>
    <row r="797" spans="3:3" ht="15.75" customHeight="1" x14ac:dyDescent="0.2">
      <c r="C797" s="241"/>
    </row>
    <row r="798" spans="3:3" ht="15.75" customHeight="1" x14ac:dyDescent="0.2">
      <c r="C798" s="241"/>
    </row>
    <row r="799" spans="3:3" ht="15.75" customHeight="1" x14ac:dyDescent="0.2">
      <c r="C799" s="241"/>
    </row>
    <row r="800" spans="3:3" ht="15.75" customHeight="1" x14ac:dyDescent="0.2">
      <c r="C800" s="241"/>
    </row>
    <row r="801" spans="3:3" ht="15.75" customHeight="1" x14ac:dyDescent="0.2">
      <c r="C801" s="241"/>
    </row>
    <row r="802" spans="3:3" ht="15.75" customHeight="1" x14ac:dyDescent="0.2">
      <c r="C802" s="241"/>
    </row>
    <row r="803" spans="3:3" ht="15.75" customHeight="1" x14ac:dyDescent="0.2">
      <c r="C803" s="241"/>
    </row>
    <row r="804" spans="3:3" ht="15.75" customHeight="1" x14ac:dyDescent="0.2">
      <c r="C804" s="241"/>
    </row>
    <row r="805" spans="3:3" ht="15.75" customHeight="1" x14ac:dyDescent="0.2">
      <c r="C805" s="241"/>
    </row>
    <row r="806" spans="3:3" ht="15.75" customHeight="1" x14ac:dyDescent="0.2">
      <c r="C806" s="241"/>
    </row>
    <row r="807" spans="3:3" ht="15.75" customHeight="1" x14ac:dyDescent="0.2">
      <c r="C807" s="241"/>
    </row>
    <row r="808" spans="3:3" ht="15.75" customHeight="1" x14ac:dyDescent="0.2">
      <c r="C808" s="241"/>
    </row>
    <row r="809" spans="3:3" ht="15.75" customHeight="1" x14ac:dyDescent="0.2">
      <c r="C809" s="241"/>
    </row>
    <row r="810" spans="3:3" ht="15.75" customHeight="1" x14ac:dyDescent="0.2">
      <c r="C810" s="241"/>
    </row>
    <row r="811" spans="3:3" ht="15.75" customHeight="1" x14ac:dyDescent="0.2">
      <c r="C811" s="241"/>
    </row>
    <row r="812" spans="3:3" ht="15.75" customHeight="1" x14ac:dyDescent="0.2">
      <c r="C812" s="241"/>
    </row>
    <row r="813" spans="3:3" ht="15.75" customHeight="1" x14ac:dyDescent="0.2">
      <c r="C813" s="241"/>
    </row>
    <row r="814" spans="3:3" ht="15.75" customHeight="1" x14ac:dyDescent="0.2">
      <c r="C814" s="241"/>
    </row>
    <row r="815" spans="3:3" ht="15.75" customHeight="1" x14ac:dyDescent="0.2">
      <c r="C815" s="241"/>
    </row>
    <row r="816" spans="3:3" ht="15.75" customHeight="1" x14ac:dyDescent="0.2">
      <c r="C816" s="241"/>
    </row>
    <row r="817" spans="3:3" ht="15.75" customHeight="1" x14ac:dyDescent="0.2">
      <c r="C817" s="241"/>
    </row>
    <row r="818" spans="3:3" ht="15.75" customHeight="1" x14ac:dyDescent="0.2">
      <c r="C818" s="241"/>
    </row>
    <row r="819" spans="3:3" ht="15.75" customHeight="1" x14ac:dyDescent="0.2">
      <c r="C819" s="241"/>
    </row>
    <row r="820" spans="3:3" ht="15.75" customHeight="1" x14ac:dyDescent="0.2">
      <c r="C820" s="241"/>
    </row>
    <row r="821" spans="3:3" ht="15.75" customHeight="1" x14ac:dyDescent="0.2">
      <c r="C821" s="241"/>
    </row>
    <row r="822" spans="3:3" ht="15.75" customHeight="1" x14ac:dyDescent="0.2">
      <c r="C822" s="241"/>
    </row>
    <row r="823" spans="3:3" ht="15.75" customHeight="1" x14ac:dyDescent="0.2">
      <c r="C823" s="241"/>
    </row>
    <row r="824" spans="3:3" ht="15.75" customHeight="1" x14ac:dyDescent="0.2">
      <c r="C824" s="241"/>
    </row>
    <row r="825" spans="3:3" ht="15.75" customHeight="1" x14ac:dyDescent="0.2">
      <c r="C825" s="241"/>
    </row>
    <row r="826" spans="3:3" ht="15.75" customHeight="1" x14ac:dyDescent="0.2">
      <c r="C826" s="241"/>
    </row>
    <row r="827" spans="3:3" ht="15.75" customHeight="1" x14ac:dyDescent="0.2">
      <c r="C827" s="241"/>
    </row>
    <row r="828" spans="3:3" ht="15.75" customHeight="1" x14ac:dyDescent="0.2">
      <c r="C828" s="241"/>
    </row>
    <row r="829" spans="3:3" ht="15.75" customHeight="1" x14ac:dyDescent="0.2">
      <c r="C829" s="241"/>
    </row>
    <row r="830" spans="3:3" ht="15.75" customHeight="1" x14ac:dyDescent="0.2">
      <c r="C830" s="241"/>
    </row>
    <row r="831" spans="3:3" ht="15.75" customHeight="1" x14ac:dyDescent="0.2">
      <c r="C831" s="241"/>
    </row>
    <row r="832" spans="3:3" ht="15.75" customHeight="1" x14ac:dyDescent="0.2">
      <c r="C832" s="241"/>
    </row>
    <row r="833" spans="3:3" ht="15.75" customHeight="1" x14ac:dyDescent="0.2">
      <c r="C833" s="241"/>
    </row>
    <row r="834" spans="3:3" ht="15.75" customHeight="1" x14ac:dyDescent="0.2">
      <c r="C834" s="241"/>
    </row>
    <row r="835" spans="3:3" ht="15.75" customHeight="1" x14ac:dyDescent="0.2">
      <c r="C835" s="241"/>
    </row>
    <row r="836" spans="3:3" ht="15.75" customHeight="1" x14ac:dyDescent="0.2">
      <c r="C836" s="241"/>
    </row>
    <row r="837" spans="3:3" ht="15.75" customHeight="1" x14ac:dyDescent="0.2">
      <c r="C837" s="241"/>
    </row>
    <row r="838" spans="3:3" ht="15.75" customHeight="1" x14ac:dyDescent="0.2">
      <c r="C838" s="241"/>
    </row>
    <row r="839" spans="3:3" ht="15.75" customHeight="1" x14ac:dyDescent="0.2">
      <c r="C839" s="241"/>
    </row>
    <row r="840" spans="3:3" ht="15.75" customHeight="1" x14ac:dyDescent="0.2">
      <c r="C840" s="241"/>
    </row>
    <row r="841" spans="3:3" ht="15.75" customHeight="1" x14ac:dyDescent="0.2">
      <c r="C841" s="241"/>
    </row>
    <row r="842" spans="3:3" ht="15.75" customHeight="1" x14ac:dyDescent="0.2">
      <c r="C842" s="241"/>
    </row>
    <row r="843" spans="3:3" ht="15.75" customHeight="1" x14ac:dyDescent="0.2">
      <c r="C843" s="241"/>
    </row>
    <row r="844" spans="3:3" ht="15.75" customHeight="1" x14ac:dyDescent="0.2">
      <c r="C844" s="241"/>
    </row>
    <row r="845" spans="3:3" ht="15.75" customHeight="1" x14ac:dyDescent="0.2">
      <c r="C845" s="241"/>
    </row>
    <row r="846" spans="3:3" ht="15.75" customHeight="1" x14ac:dyDescent="0.2">
      <c r="C846" s="241"/>
    </row>
    <row r="847" spans="3:3" ht="15.75" customHeight="1" x14ac:dyDescent="0.2">
      <c r="C847" s="241"/>
    </row>
    <row r="848" spans="3:3" ht="15.75" customHeight="1" x14ac:dyDescent="0.2">
      <c r="C848" s="241"/>
    </row>
    <row r="849" spans="3:3" ht="15.75" customHeight="1" x14ac:dyDescent="0.2">
      <c r="C849" s="241"/>
    </row>
    <row r="850" spans="3:3" ht="15.75" customHeight="1" x14ac:dyDescent="0.2">
      <c r="C850" s="241"/>
    </row>
    <row r="851" spans="3:3" ht="15.75" customHeight="1" x14ac:dyDescent="0.2">
      <c r="C851" s="241"/>
    </row>
    <row r="852" spans="3:3" ht="15.75" customHeight="1" x14ac:dyDescent="0.2">
      <c r="C852" s="241"/>
    </row>
    <row r="853" spans="3:3" ht="15.75" customHeight="1" x14ac:dyDescent="0.2">
      <c r="C853" s="241"/>
    </row>
    <row r="854" spans="3:3" ht="15.75" customHeight="1" x14ac:dyDescent="0.2">
      <c r="C854" s="241"/>
    </row>
    <row r="855" spans="3:3" ht="15.75" customHeight="1" x14ac:dyDescent="0.2">
      <c r="C855" s="241"/>
    </row>
    <row r="856" spans="3:3" ht="15.75" customHeight="1" x14ac:dyDescent="0.2">
      <c r="C856" s="241"/>
    </row>
    <row r="857" spans="3:3" ht="15.75" customHeight="1" x14ac:dyDescent="0.2">
      <c r="C857" s="241"/>
    </row>
    <row r="858" spans="3:3" ht="15.75" customHeight="1" x14ac:dyDescent="0.2">
      <c r="C858" s="241"/>
    </row>
    <row r="859" spans="3:3" ht="15.75" customHeight="1" x14ac:dyDescent="0.2">
      <c r="C859" s="241"/>
    </row>
    <row r="860" spans="3:3" ht="15.75" customHeight="1" x14ac:dyDescent="0.2">
      <c r="C860" s="241"/>
    </row>
    <row r="861" spans="3:3" ht="15.75" customHeight="1" x14ac:dyDescent="0.2">
      <c r="C861" s="241"/>
    </row>
    <row r="862" spans="3:3" ht="15.75" customHeight="1" x14ac:dyDescent="0.2">
      <c r="C862" s="241"/>
    </row>
    <row r="863" spans="3:3" ht="15.75" customHeight="1" x14ac:dyDescent="0.2">
      <c r="C863" s="241"/>
    </row>
    <row r="864" spans="3:3" ht="15.75" customHeight="1" x14ac:dyDescent="0.2">
      <c r="C864" s="241"/>
    </row>
    <row r="865" spans="3:3" ht="15.75" customHeight="1" x14ac:dyDescent="0.2">
      <c r="C865" s="241"/>
    </row>
    <row r="866" spans="3:3" ht="15.75" customHeight="1" x14ac:dyDescent="0.2">
      <c r="C866" s="241"/>
    </row>
    <row r="867" spans="3:3" ht="15.75" customHeight="1" x14ac:dyDescent="0.2">
      <c r="C867" s="241"/>
    </row>
    <row r="868" spans="3:3" ht="15.75" customHeight="1" x14ac:dyDescent="0.2">
      <c r="C868" s="241"/>
    </row>
    <row r="869" spans="3:3" ht="15.75" customHeight="1" x14ac:dyDescent="0.2">
      <c r="C869" s="241"/>
    </row>
    <row r="870" spans="3:3" ht="15.75" customHeight="1" x14ac:dyDescent="0.2">
      <c r="C870" s="241"/>
    </row>
    <row r="871" spans="3:3" ht="15.75" customHeight="1" x14ac:dyDescent="0.2">
      <c r="C871" s="241"/>
    </row>
    <row r="872" spans="3:3" ht="15.75" customHeight="1" x14ac:dyDescent="0.2">
      <c r="C872" s="241"/>
    </row>
    <row r="873" spans="3:3" ht="15.75" customHeight="1" x14ac:dyDescent="0.2">
      <c r="C873" s="241"/>
    </row>
    <row r="874" spans="3:3" ht="15.75" customHeight="1" x14ac:dyDescent="0.2">
      <c r="C874" s="241"/>
    </row>
    <row r="875" spans="3:3" ht="15.75" customHeight="1" x14ac:dyDescent="0.2">
      <c r="C875" s="241"/>
    </row>
    <row r="876" spans="3:3" ht="15.75" customHeight="1" x14ac:dyDescent="0.2">
      <c r="C876" s="241"/>
    </row>
    <row r="877" spans="3:3" ht="15.75" customHeight="1" x14ac:dyDescent="0.2">
      <c r="C877" s="241"/>
    </row>
    <row r="878" spans="3:3" ht="15.75" customHeight="1" x14ac:dyDescent="0.2">
      <c r="C878" s="241"/>
    </row>
    <row r="879" spans="3:3" ht="15.75" customHeight="1" x14ac:dyDescent="0.2">
      <c r="C879" s="241"/>
    </row>
    <row r="880" spans="3:3" ht="15.75" customHeight="1" x14ac:dyDescent="0.2">
      <c r="C880" s="241"/>
    </row>
    <row r="881" spans="3:3" ht="15.75" customHeight="1" x14ac:dyDescent="0.2">
      <c r="C881" s="241"/>
    </row>
    <row r="882" spans="3:3" ht="15.75" customHeight="1" x14ac:dyDescent="0.2">
      <c r="C882" s="241"/>
    </row>
    <row r="883" spans="3:3" ht="15.75" customHeight="1" x14ac:dyDescent="0.2">
      <c r="C883" s="241"/>
    </row>
    <row r="884" spans="3:3" ht="15.75" customHeight="1" x14ac:dyDescent="0.2">
      <c r="C884" s="241"/>
    </row>
    <row r="885" spans="3:3" ht="15.75" customHeight="1" x14ac:dyDescent="0.2">
      <c r="C885" s="241"/>
    </row>
    <row r="886" spans="3:3" ht="15.75" customHeight="1" x14ac:dyDescent="0.2">
      <c r="C886" s="241"/>
    </row>
    <row r="887" spans="3:3" ht="15.75" customHeight="1" x14ac:dyDescent="0.2">
      <c r="C887" s="241"/>
    </row>
    <row r="888" spans="3:3" ht="15.75" customHeight="1" x14ac:dyDescent="0.2">
      <c r="C888" s="241"/>
    </row>
    <row r="889" spans="3:3" ht="15.75" customHeight="1" x14ac:dyDescent="0.2">
      <c r="C889" s="241"/>
    </row>
    <row r="890" spans="3:3" ht="15.75" customHeight="1" x14ac:dyDescent="0.2">
      <c r="C890" s="241"/>
    </row>
    <row r="891" spans="3:3" ht="15.75" customHeight="1" x14ac:dyDescent="0.2">
      <c r="C891" s="241"/>
    </row>
    <row r="892" spans="3:3" ht="15.75" customHeight="1" x14ac:dyDescent="0.2">
      <c r="C892" s="241"/>
    </row>
    <row r="893" spans="3:3" ht="15.75" customHeight="1" x14ac:dyDescent="0.2">
      <c r="C893" s="241"/>
    </row>
    <row r="894" spans="3:3" ht="15.75" customHeight="1" x14ac:dyDescent="0.2">
      <c r="C894" s="241"/>
    </row>
    <row r="895" spans="3:3" ht="15.75" customHeight="1" x14ac:dyDescent="0.2">
      <c r="C895" s="241"/>
    </row>
    <row r="896" spans="3:3" ht="15.75" customHeight="1" x14ac:dyDescent="0.2">
      <c r="C896" s="241"/>
    </row>
    <row r="897" spans="3:3" ht="15.75" customHeight="1" x14ac:dyDescent="0.2">
      <c r="C897" s="241"/>
    </row>
    <row r="898" spans="3:3" ht="15.75" customHeight="1" x14ac:dyDescent="0.2">
      <c r="C898" s="241"/>
    </row>
    <row r="899" spans="3:3" ht="15.75" customHeight="1" x14ac:dyDescent="0.2">
      <c r="C899" s="241"/>
    </row>
    <row r="900" spans="3:3" ht="15.75" customHeight="1" x14ac:dyDescent="0.2">
      <c r="C900" s="241"/>
    </row>
    <row r="901" spans="3:3" ht="15.75" customHeight="1" x14ac:dyDescent="0.2">
      <c r="C901" s="241"/>
    </row>
    <row r="902" spans="3:3" ht="15.75" customHeight="1" x14ac:dyDescent="0.2">
      <c r="C902" s="241"/>
    </row>
    <row r="903" spans="3:3" ht="15.75" customHeight="1" x14ac:dyDescent="0.2">
      <c r="C903" s="241"/>
    </row>
    <row r="904" spans="3:3" ht="15.75" customHeight="1" x14ac:dyDescent="0.2">
      <c r="C904" s="241"/>
    </row>
    <row r="905" spans="3:3" ht="15.75" customHeight="1" x14ac:dyDescent="0.2">
      <c r="C905" s="241"/>
    </row>
    <row r="906" spans="3:3" ht="15.75" customHeight="1" x14ac:dyDescent="0.2">
      <c r="C906" s="241"/>
    </row>
    <row r="907" spans="3:3" ht="15.75" customHeight="1" x14ac:dyDescent="0.2">
      <c r="C907" s="241"/>
    </row>
    <row r="908" spans="3:3" ht="15.75" customHeight="1" x14ac:dyDescent="0.2">
      <c r="C908" s="241"/>
    </row>
    <row r="909" spans="3:3" ht="15.75" customHeight="1" x14ac:dyDescent="0.2">
      <c r="C909" s="241"/>
    </row>
    <row r="910" spans="3:3" ht="15.75" customHeight="1" x14ac:dyDescent="0.2">
      <c r="C910" s="241"/>
    </row>
    <row r="911" spans="3:3" ht="15.75" customHeight="1" x14ac:dyDescent="0.2">
      <c r="C911" s="241"/>
    </row>
    <row r="912" spans="3:3" ht="15.75" customHeight="1" x14ac:dyDescent="0.2">
      <c r="C912" s="241"/>
    </row>
    <row r="913" spans="3:3" ht="15.75" customHeight="1" x14ac:dyDescent="0.2">
      <c r="C913" s="241"/>
    </row>
    <row r="914" spans="3:3" ht="15.75" customHeight="1" x14ac:dyDescent="0.2">
      <c r="C914" s="241"/>
    </row>
    <row r="915" spans="3:3" ht="15.75" customHeight="1" x14ac:dyDescent="0.2">
      <c r="C915" s="241"/>
    </row>
    <row r="916" spans="3:3" ht="15.75" customHeight="1" x14ac:dyDescent="0.2">
      <c r="C916" s="241"/>
    </row>
    <row r="917" spans="3:3" ht="15.75" customHeight="1" x14ac:dyDescent="0.2">
      <c r="C917" s="241"/>
    </row>
    <row r="918" spans="3:3" ht="15.75" customHeight="1" x14ac:dyDescent="0.2">
      <c r="C918" s="241"/>
    </row>
    <row r="919" spans="3:3" ht="15.75" customHeight="1" x14ac:dyDescent="0.2">
      <c r="C919" s="241"/>
    </row>
    <row r="920" spans="3:3" ht="15.75" customHeight="1" x14ac:dyDescent="0.2">
      <c r="C920" s="241"/>
    </row>
    <row r="921" spans="3:3" ht="15.75" customHeight="1" x14ac:dyDescent="0.2">
      <c r="C921" s="241"/>
    </row>
    <row r="922" spans="3:3" ht="15.75" customHeight="1" x14ac:dyDescent="0.2">
      <c r="C922" s="241"/>
    </row>
    <row r="923" spans="3:3" ht="15.75" customHeight="1" x14ac:dyDescent="0.2">
      <c r="C923" s="241"/>
    </row>
    <row r="924" spans="3:3" ht="15.75" customHeight="1" x14ac:dyDescent="0.2">
      <c r="C924" s="241"/>
    </row>
    <row r="925" spans="3:3" ht="15.75" customHeight="1" x14ac:dyDescent="0.2">
      <c r="C925" s="241"/>
    </row>
    <row r="926" spans="3:3" ht="15.75" customHeight="1" x14ac:dyDescent="0.2">
      <c r="C926" s="241"/>
    </row>
    <row r="927" spans="3:3" ht="15.75" customHeight="1" x14ac:dyDescent="0.2">
      <c r="C927" s="241"/>
    </row>
    <row r="928" spans="3:3" ht="15.75" customHeight="1" x14ac:dyDescent="0.2">
      <c r="C928" s="241"/>
    </row>
    <row r="929" spans="3:3" ht="15.75" customHeight="1" x14ac:dyDescent="0.2">
      <c r="C929" s="241"/>
    </row>
    <row r="930" spans="3:3" ht="15.75" customHeight="1" x14ac:dyDescent="0.2">
      <c r="C930" s="241"/>
    </row>
    <row r="931" spans="3:3" ht="15.75" customHeight="1" x14ac:dyDescent="0.2">
      <c r="C931" s="241"/>
    </row>
    <row r="932" spans="3:3" ht="15.75" customHeight="1" x14ac:dyDescent="0.2">
      <c r="C932" s="241"/>
    </row>
    <row r="933" spans="3:3" ht="15.75" customHeight="1" x14ac:dyDescent="0.2">
      <c r="C933" s="241"/>
    </row>
    <row r="934" spans="3:3" ht="15.75" customHeight="1" x14ac:dyDescent="0.2">
      <c r="C934" s="241"/>
    </row>
    <row r="935" spans="3:3" ht="15.75" customHeight="1" x14ac:dyDescent="0.2">
      <c r="C935" s="241"/>
    </row>
    <row r="936" spans="3:3" ht="15.75" customHeight="1" x14ac:dyDescent="0.2">
      <c r="C936" s="241"/>
    </row>
    <row r="937" spans="3:3" ht="15.75" customHeight="1" x14ac:dyDescent="0.2">
      <c r="C937" s="241"/>
    </row>
    <row r="938" spans="3:3" ht="15.75" customHeight="1" x14ac:dyDescent="0.2">
      <c r="C938" s="241"/>
    </row>
    <row r="939" spans="3:3" ht="15.75" customHeight="1" x14ac:dyDescent="0.2">
      <c r="C939" s="241"/>
    </row>
    <row r="940" spans="3:3" ht="15.75" customHeight="1" x14ac:dyDescent="0.2">
      <c r="C940" s="241"/>
    </row>
    <row r="941" spans="3:3" ht="15.75" customHeight="1" x14ac:dyDescent="0.2">
      <c r="C941" s="241"/>
    </row>
    <row r="942" spans="3:3" ht="15.75" customHeight="1" x14ac:dyDescent="0.2">
      <c r="C942" s="241"/>
    </row>
    <row r="943" spans="3:3" ht="15.75" customHeight="1" x14ac:dyDescent="0.2">
      <c r="C943" s="241"/>
    </row>
    <row r="944" spans="3:3" ht="15.75" customHeight="1" x14ac:dyDescent="0.2">
      <c r="C944" s="241"/>
    </row>
    <row r="945" spans="3:3" ht="15.75" customHeight="1" x14ac:dyDescent="0.2">
      <c r="C945" s="241"/>
    </row>
    <row r="946" spans="3:3" ht="15.75" customHeight="1" x14ac:dyDescent="0.2">
      <c r="C946" s="241"/>
    </row>
    <row r="947" spans="3:3" ht="15.75" customHeight="1" x14ac:dyDescent="0.2">
      <c r="C947" s="241"/>
    </row>
    <row r="948" spans="3:3" ht="15.75" customHeight="1" x14ac:dyDescent="0.2">
      <c r="C948" s="241"/>
    </row>
    <row r="949" spans="3:3" ht="15.75" customHeight="1" x14ac:dyDescent="0.2">
      <c r="C949" s="241"/>
    </row>
    <row r="950" spans="3:3" ht="15.75" customHeight="1" x14ac:dyDescent="0.2">
      <c r="C950" s="241"/>
    </row>
    <row r="951" spans="3:3" ht="15.75" customHeight="1" x14ac:dyDescent="0.2">
      <c r="C951" s="241"/>
    </row>
    <row r="952" spans="3:3" ht="15.75" customHeight="1" x14ac:dyDescent="0.2">
      <c r="C952" s="241"/>
    </row>
    <row r="953" spans="3:3" ht="15.75" customHeight="1" x14ac:dyDescent="0.2">
      <c r="C953" s="241"/>
    </row>
    <row r="954" spans="3:3" ht="15.75" customHeight="1" x14ac:dyDescent="0.2">
      <c r="C954" s="241"/>
    </row>
    <row r="955" spans="3:3" ht="15.75" customHeight="1" x14ac:dyDescent="0.2">
      <c r="C955" s="241"/>
    </row>
    <row r="956" spans="3:3" ht="15.75" customHeight="1" x14ac:dyDescent="0.2">
      <c r="C956" s="241"/>
    </row>
    <row r="957" spans="3:3" ht="15.75" customHeight="1" x14ac:dyDescent="0.2">
      <c r="C957" s="241"/>
    </row>
    <row r="958" spans="3:3" ht="15.75" customHeight="1" x14ac:dyDescent="0.2">
      <c r="C958" s="241"/>
    </row>
    <row r="959" spans="3:3" ht="15.75" customHeight="1" x14ac:dyDescent="0.2">
      <c r="C959" s="241"/>
    </row>
    <row r="960" spans="3:3" ht="15.75" customHeight="1" x14ac:dyDescent="0.2">
      <c r="C960" s="241"/>
    </row>
    <row r="961" spans="3:3" ht="15.75" customHeight="1" x14ac:dyDescent="0.2">
      <c r="C961" s="241"/>
    </row>
    <row r="962" spans="3:3" ht="15.75" customHeight="1" x14ac:dyDescent="0.2">
      <c r="C962" s="241"/>
    </row>
    <row r="963" spans="3:3" ht="15.75" customHeight="1" x14ac:dyDescent="0.2">
      <c r="C963" s="241"/>
    </row>
    <row r="964" spans="3:3" ht="15.75" customHeight="1" x14ac:dyDescent="0.2">
      <c r="C964" s="241"/>
    </row>
    <row r="965" spans="3:3" ht="15.75" customHeight="1" x14ac:dyDescent="0.2">
      <c r="C965" s="241"/>
    </row>
    <row r="966" spans="3:3" ht="15.75" customHeight="1" x14ac:dyDescent="0.2">
      <c r="C966" s="241"/>
    </row>
    <row r="967" spans="3:3" ht="15.75" customHeight="1" x14ac:dyDescent="0.2">
      <c r="C967" s="241"/>
    </row>
    <row r="968" spans="3:3" ht="15.75" customHeight="1" x14ac:dyDescent="0.2">
      <c r="C968" s="241"/>
    </row>
    <row r="969" spans="3:3" ht="15.75" customHeight="1" x14ac:dyDescent="0.2">
      <c r="C969" s="241"/>
    </row>
    <row r="970" spans="3:3" ht="15.75" customHeight="1" x14ac:dyDescent="0.2">
      <c r="C970" s="241"/>
    </row>
    <row r="971" spans="3:3" ht="15.75" customHeight="1" x14ac:dyDescent="0.2">
      <c r="C971" s="241"/>
    </row>
    <row r="972" spans="3:3" ht="15.75" customHeight="1" x14ac:dyDescent="0.2">
      <c r="C972" s="241"/>
    </row>
    <row r="973" spans="3:3" ht="15.75" customHeight="1" x14ac:dyDescent="0.2">
      <c r="C973" s="241"/>
    </row>
    <row r="974" spans="3:3" ht="15.75" customHeight="1" x14ac:dyDescent="0.2">
      <c r="C974" s="241"/>
    </row>
    <row r="975" spans="3:3" ht="15.75" customHeight="1" x14ac:dyDescent="0.2">
      <c r="C975" s="241"/>
    </row>
    <row r="976" spans="3:3" ht="15.75" customHeight="1" x14ac:dyDescent="0.2">
      <c r="C976" s="241"/>
    </row>
    <row r="977" spans="3:3" ht="15.75" customHeight="1" x14ac:dyDescent="0.2">
      <c r="C977" s="241"/>
    </row>
    <row r="978" spans="3:3" ht="15.75" customHeight="1" x14ac:dyDescent="0.2">
      <c r="C978" s="241"/>
    </row>
    <row r="979" spans="3:3" ht="15.75" customHeight="1" x14ac:dyDescent="0.2">
      <c r="C979" s="241"/>
    </row>
    <row r="980" spans="3:3" ht="15.75" customHeight="1" x14ac:dyDescent="0.2">
      <c r="C980" s="241"/>
    </row>
    <row r="981" spans="3:3" ht="15.75" customHeight="1" x14ac:dyDescent="0.2">
      <c r="C981" s="241"/>
    </row>
    <row r="982" spans="3:3" ht="15.75" customHeight="1" x14ac:dyDescent="0.2">
      <c r="C982" s="241"/>
    </row>
    <row r="983" spans="3:3" ht="15.75" customHeight="1" x14ac:dyDescent="0.2">
      <c r="C983" s="241"/>
    </row>
    <row r="984" spans="3:3" ht="15.75" customHeight="1" x14ac:dyDescent="0.2">
      <c r="C984" s="241"/>
    </row>
    <row r="985" spans="3:3" ht="15.75" customHeight="1" x14ac:dyDescent="0.2">
      <c r="C985" s="241"/>
    </row>
    <row r="986" spans="3:3" ht="15.75" customHeight="1" x14ac:dyDescent="0.2">
      <c r="C986" s="241"/>
    </row>
    <row r="987" spans="3:3" ht="15.75" customHeight="1" x14ac:dyDescent="0.2">
      <c r="C987" s="241"/>
    </row>
    <row r="988" spans="3:3" ht="15.75" customHeight="1" x14ac:dyDescent="0.2">
      <c r="C988" s="241"/>
    </row>
    <row r="989" spans="3:3" ht="15.75" customHeight="1" x14ac:dyDescent="0.2">
      <c r="C989" s="241"/>
    </row>
    <row r="990" spans="3:3" ht="15.75" customHeight="1" x14ac:dyDescent="0.2">
      <c r="C990" s="241"/>
    </row>
    <row r="991" spans="3:3" ht="15.75" customHeight="1" x14ac:dyDescent="0.2">
      <c r="C991" s="241"/>
    </row>
    <row r="992" spans="3:3" ht="15.75" customHeight="1" x14ac:dyDescent="0.2">
      <c r="C992" s="241"/>
    </row>
    <row r="993" spans="3:3" ht="15.75" customHeight="1" x14ac:dyDescent="0.2">
      <c r="C993" s="241"/>
    </row>
  </sheetData>
  <sheetProtection algorithmName="SHA-512" hashValue="/kwh5Xk4jcoJ85Yz0bv3vZuI0AiD8CKdENquvcegi2q8KZg9sGhPRyHENn/tiSFndT6A8qXRwubJu/D+Ry9aSg==" saltValue="+QZWQqWnZ36//1A1mnfJCQ==" spinCount="100000" sheet="1" objects="1" scenarios="1" selectLockedCells="1"/>
  <mergeCells count="4">
    <mergeCell ref="A1:B1"/>
    <mergeCell ref="C1:E1"/>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workbookViewId="0">
      <pane ySplit="1" topLeftCell="A77" activePane="bottomLeft" state="frozen"/>
      <selection pane="bottomLeft" activeCell="D103" sqref="D103"/>
    </sheetView>
  </sheetViews>
  <sheetFormatPr defaultColWidth="14.42578125" defaultRowHeight="15" customHeight="1" x14ac:dyDescent="0.2"/>
  <cols>
    <col min="1" max="1" width="18.7109375" style="246" customWidth="1"/>
    <col min="2" max="2" width="60.7109375" style="246" customWidth="1"/>
    <col min="3" max="3" width="18.7109375" style="254" customWidth="1"/>
    <col min="4" max="4" width="14.7109375" customWidth="1"/>
    <col min="5" max="21" width="8" customWidth="1"/>
  </cols>
  <sheetData>
    <row r="1" spans="1:24" ht="15" customHeight="1" x14ac:dyDescent="0.2">
      <c r="A1" s="383" t="s">
        <v>56</v>
      </c>
      <c r="B1" s="391"/>
      <c r="C1" s="392" t="s">
        <v>2869</v>
      </c>
      <c r="D1" s="387"/>
      <c r="E1" s="4"/>
      <c r="F1" s="4"/>
      <c r="G1" s="4"/>
      <c r="H1" s="4"/>
      <c r="I1" s="4"/>
      <c r="J1" s="4"/>
      <c r="K1" s="4"/>
      <c r="L1" s="4"/>
      <c r="M1" s="4"/>
      <c r="N1" s="4"/>
      <c r="O1" s="4"/>
      <c r="P1" s="4"/>
      <c r="Q1" s="4"/>
      <c r="R1" s="4"/>
      <c r="S1" s="4"/>
      <c r="T1" s="4"/>
      <c r="U1" s="4"/>
    </row>
    <row r="2" spans="1:24" ht="50.1" customHeight="1" x14ac:dyDescent="0.2">
      <c r="A2" s="393" t="s">
        <v>2870</v>
      </c>
      <c r="B2" s="389"/>
      <c r="C2" s="389"/>
      <c r="D2" s="389"/>
      <c r="E2" s="46"/>
      <c r="F2" s="46"/>
      <c r="G2" s="46"/>
      <c r="H2" s="46"/>
      <c r="I2" s="46"/>
      <c r="J2" s="46"/>
      <c r="K2" s="46"/>
      <c r="L2" s="46"/>
      <c r="M2" s="46"/>
      <c r="N2" s="46"/>
      <c r="O2" s="46"/>
      <c r="P2" s="46"/>
      <c r="Q2" s="46"/>
      <c r="R2" s="46"/>
      <c r="S2" s="46"/>
      <c r="T2" s="46"/>
      <c r="U2" s="46"/>
    </row>
    <row r="3" spans="1:24" s="37" customFormat="1" ht="48" customHeight="1" x14ac:dyDescent="0.2">
      <c r="A3" s="81" t="s">
        <v>1953</v>
      </c>
      <c r="B3" s="92" t="s">
        <v>49</v>
      </c>
      <c r="C3" s="78" t="s">
        <v>50</v>
      </c>
      <c r="D3" s="79" t="s">
        <v>2871</v>
      </c>
      <c r="E3" s="289"/>
      <c r="F3" s="289"/>
      <c r="G3" s="289"/>
      <c r="H3" s="289"/>
      <c r="I3" s="289"/>
      <c r="J3" s="289"/>
      <c r="K3" s="289"/>
      <c r="L3" s="289"/>
      <c r="M3" s="289"/>
      <c r="N3" s="289"/>
      <c r="O3" s="289"/>
      <c r="P3" s="289"/>
      <c r="Q3" s="289"/>
      <c r="R3" s="289"/>
      <c r="S3" s="289"/>
      <c r="T3" s="289"/>
      <c r="U3" s="289"/>
    </row>
    <row r="4" spans="1:24" s="291" customFormat="1" ht="12" x14ac:dyDescent="0.2">
      <c r="A4" s="191">
        <v>1</v>
      </c>
      <c r="B4" s="235">
        <v>2</v>
      </c>
      <c r="C4" s="235" t="s">
        <v>63</v>
      </c>
      <c r="D4" s="200">
        <v>4</v>
      </c>
      <c r="E4" s="290"/>
      <c r="F4" s="290"/>
      <c r="G4" s="270"/>
      <c r="H4" s="290"/>
      <c r="I4" s="290"/>
      <c r="J4" s="290"/>
      <c r="K4" s="290"/>
      <c r="L4" s="290"/>
      <c r="M4" s="290"/>
      <c r="N4" s="290"/>
      <c r="O4" s="290"/>
      <c r="P4" s="290"/>
      <c r="Q4" s="290"/>
      <c r="R4" s="290"/>
      <c r="S4" s="290"/>
      <c r="T4" s="290"/>
      <c r="U4" s="290"/>
      <c r="V4" s="290"/>
      <c r="W4" s="290"/>
      <c r="X4" s="290"/>
    </row>
    <row r="5" spans="1:24" ht="24" x14ac:dyDescent="0.2">
      <c r="A5" s="138"/>
      <c r="B5" s="211" t="s">
        <v>2872</v>
      </c>
      <c r="C5" s="229" t="s">
        <v>2873</v>
      </c>
      <c r="D5" s="305">
        <v>933920.96</v>
      </c>
      <c r="E5" s="45"/>
      <c r="F5" s="45"/>
      <c r="G5" s="45"/>
      <c r="H5" s="45"/>
      <c r="I5" s="45"/>
      <c r="J5" s="45"/>
      <c r="K5" s="45"/>
      <c r="L5" s="45"/>
      <c r="M5" s="45"/>
      <c r="N5" s="45"/>
      <c r="O5" s="45"/>
      <c r="P5" s="45"/>
      <c r="Q5" s="45"/>
      <c r="R5" s="45"/>
      <c r="S5" s="45"/>
      <c r="T5" s="45"/>
      <c r="U5" s="45"/>
    </row>
    <row r="6" spans="1:24" ht="24" x14ac:dyDescent="0.2">
      <c r="A6" s="139"/>
      <c r="B6" s="140" t="s">
        <v>2874</v>
      </c>
      <c r="C6" s="230" t="s">
        <v>2875</v>
      </c>
      <c r="D6" s="48">
        <f>D7+D8+D17+D18</f>
        <v>1859025.93</v>
      </c>
      <c r="E6" s="45"/>
      <c r="F6" s="45"/>
      <c r="G6" s="45"/>
      <c r="H6" s="45"/>
      <c r="I6" s="45"/>
      <c r="J6" s="45"/>
      <c r="K6" s="45"/>
      <c r="L6" s="45"/>
      <c r="M6" s="45"/>
      <c r="N6" s="45"/>
      <c r="O6" s="45"/>
      <c r="P6" s="45"/>
      <c r="Q6" s="45"/>
      <c r="R6" s="45"/>
      <c r="S6" s="45"/>
      <c r="T6" s="45"/>
      <c r="U6" s="45"/>
    </row>
    <row r="7" spans="1:24" ht="12.75" customHeight="1" x14ac:dyDescent="0.2">
      <c r="A7" s="139"/>
      <c r="B7" s="142" t="s">
        <v>2876</v>
      </c>
      <c r="C7" s="230" t="s">
        <v>2877</v>
      </c>
      <c r="D7" s="306"/>
      <c r="E7" s="45"/>
      <c r="F7" s="45"/>
      <c r="G7" s="45"/>
      <c r="H7" s="45"/>
      <c r="I7" s="45"/>
      <c r="J7" s="45"/>
      <c r="K7" s="45"/>
      <c r="L7" s="45"/>
      <c r="M7" s="45"/>
      <c r="N7" s="45"/>
      <c r="O7" s="45"/>
      <c r="P7" s="45"/>
      <c r="Q7" s="45"/>
      <c r="R7" s="45"/>
      <c r="S7" s="45"/>
      <c r="T7" s="45"/>
      <c r="U7" s="45"/>
    </row>
    <row r="8" spans="1:24" ht="12.75" customHeight="1" x14ac:dyDescent="0.2">
      <c r="A8" s="139" t="s">
        <v>2280</v>
      </c>
      <c r="B8" s="140" t="s">
        <v>2878</v>
      </c>
      <c r="C8" s="230" t="s">
        <v>2879</v>
      </c>
      <c r="D8" s="48">
        <f>SUM(D9:D16)</f>
        <v>1859025.93</v>
      </c>
      <c r="E8" s="45"/>
      <c r="F8" s="45"/>
      <c r="G8" s="45"/>
      <c r="H8" s="45"/>
      <c r="I8" s="45"/>
      <c r="J8" s="45"/>
      <c r="K8" s="45"/>
      <c r="L8" s="45"/>
      <c r="M8" s="45"/>
      <c r="N8" s="45"/>
      <c r="O8" s="45"/>
      <c r="P8" s="45"/>
      <c r="Q8" s="45"/>
      <c r="R8" s="45"/>
      <c r="S8" s="45"/>
      <c r="T8" s="45"/>
      <c r="U8" s="45"/>
    </row>
    <row r="9" spans="1:24" ht="12.75" customHeight="1" x14ac:dyDescent="0.2">
      <c r="A9" s="96" t="s">
        <v>2282</v>
      </c>
      <c r="B9" s="95" t="s">
        <v>2283</v>
      </c>
      <c r="C9" s="230" t="s">
        <v>2880</v>
      </c>
      <c r="D9" s="306">
        <v>1684114.19</v>
      </c>
      <c r="E9" s="45"/>
      <c r="F9" s="45"/>
      <c r="G9" s="45"/>
      <c r="H9" s="45"/>
      <c r="I9" s="45"/>
      <c r="J9" s="45"/>
      <c r="K9" s="45"/>
      <c r="L9" s="45"/>
      <c r="M9" s="45"/>
      <c r="N9" s="45"/>
      <c r="O9" s="45"/>
      <c r="P9" s="45"/>
      <c r="Q9" s="45"/>
      <c r="R9" s="45"/>
      <c r="S9" s="45"/>
      <c r="T9" s="45"/>
      <c r="U9" s="45"/>
    </row>
    <row r="10" spans="1:24" ht="12.75" customHeight="1" x14ac:dyDescent="0.2">
      <c r="A10" s="96" t="s">
        <v>2284</v>
      </c>
      <c r="B10" s="95" t="s">
        <v>2285</v>
      </c>
      <c r="C10" s="230" t="s">
        <v>2881</v>
      </c>
      <c r="D10" s="306">
        <v>140727.64000000001</v>
      </c>
      <c r="E10" s="45"/>
      <c r="F10" s="45"/>
      <c r="G10" s="45"/>
      <c r="H10" s="45"/>
      <c r="I10" s="45"/>
      <c r="J10" s="45"/>
      <c r="K10" s="45"/>
      <c r="L10" s="45"/>
      <c r="M10" s="45"/>
      <c r="N10" s="45"/>
      <c r="O10" s="45"/>
      <c r="P10" s="45"/>
      <c r="Q10" s="45"/>
      <c r="R10" s="45"/>
      <c r="S10" s="45"/>
      <c r="T10" s="45"/>
      <c r="U10" s="45"/>
    </row>
    <row r="11" spans="1:24" ht="12.75" customHeight="1" x14ac:dyDescent="0.2">
      <c r="A11" s="96" t="s">
        <v>2286</v>
      </c>
      <c r="B11" s="95" t="s">
        <v>2882</v>
      </c>
      <c r="C11" s="230" t="s">
        <v>2883</v>
      </c>
      <c r="D11" s="306">
        <v>348.2</v>
      </c>
      <c r="E11" s="45"/>
      <c r="F11" s="45"/>
      <c r="G11" s="45"/>
      <c r="H11" s="45"/>
      <c r="I11" s="45"/>
      <c r="J11" s="45"/>
      <c r="K11" s="45"/>
      <c r="L11" s="45"/>
      <c r="M11" s="45"/>
      <c r="N11" s="45"/>
      <c r="O11" s="45"/>
      <c r="P11" s="45"/>
      <c r="Q11" s="45"/>
      <c r="R11" s="45"/>
      <c r="S11" s="45"/>
      <c r="T11" s="45"/>
      <c r="U11" s="45"/>
    </row>
    <row r="12" spans="1:24" ht="12.75" customHeight="1" x14ac:dyDescent="0.2">
      <c r="A12" s="96" t="s">
        <v>2294</v>
      </c>
      <c r="B12" s="95" t="s">
        <v>2295</v>
      </c>
      <c r="C12" s="230" t="s">
        <v>2884</v>
      </c>
      <c r="D12" s="306"/>
      <c r="E12" s="45"/>
      <c r="F12" s="45"/>
      <c r="G12" s="45"/>
      <c r="H12" s="45"/>
      <c r="I12" s="45"/>
      <c r="J12" s="45"/>
      <c r="K12" s="45"/>
      <c r="L12" s="45"/>
      <c r="M12" s="45"/>
      <c r="N12" s="45"/>
      <c r="O12" s="45"/>
      <c r="P12" s="45"/>
      <c r="Q12" s="45"/>
      <c r="R12" s="45"/>
      <c r="S12" s="45"/>
      <c r="T12" s="45"/>
      <c r="U12" s="45"/>
    </row>
    <row r="13" spans="1:24" ht="24" x14ac:dyDescent="0.2">
      <c r="A13" s="104" t="s">
        <v>2296</v>
      </c>
      <c r="B13" s="105" t="s">
        <v>2885</v>
      </c>
      <c r="C13" s="231" t="s">
        <v>2886</v>
      </c>
      <c r="D13" s="306"/>
      <c r="E13" s="45"/>
      <c r="F13" s="45"/>
      <c r="G13" s="45"/>
      <c r="H13" s="45"/>
      <c r="I13" s="45"/>
      <c r="J13" s="45"/>
      <c r="K13" s="45"/>
      <c r="L13" s="45"/>
      <c r="M13" s="45"/>
      <c r="N13" s="45"/>
      <c r="O13" s="45"/>
      <c r="P13" s="45"/>
      <c r="Q13" s="45"/>
      <c r="R13" s="45"/>
      <c r="S13" s="45"/>
      <c r="T13" s="45"/>
      <c r="U13" s="45"/>
      <c r="V13" s="20"/>
    </row>
    <row r="14" spans="1:24" ht="12.75" customHeight="1" x14ac:dyDescent="0.2">
      <c r="A14" s="96" t="s">
        <v>2298</v>
      </c>
      <c r="B14" s="95" t="s">
        <v>2299</v>
      </c>
      <c r="C14" s="230" t="s">
        <v>2887</v>
      </c>
      <c r="D14" s="306"/>
      <c r="E14" s="45"/>
      <c r="F14" s="45"/>
      <c r="G14" s="45"/>
      <c r="H14" s="45"/>
      <c r="I14" s="45"/>
      <c r="J14" s="45"/>
      <c r="K14" s="45"/>
      <c r="L14" s="45"/>
      <c r="M14" s="45"/>
      <c r="N14" s="45"/>
      <c r="O14" s="45"/>
      <c r="P14" s="45"/>
      <c r="Q14" s="45"/>
      <c r="R14" s="45"/>
      <c r="S14" s="45"/>
      <c r="T14" s="45"/>
      <c r="U14" s="45"/>
    </row>
    <row r="15" spans="1:24" ht="12.75" customHeight="1" x14ac:dyDescent="0.2">
      <c r="A15" s="96" t="s">
        <v>2300</v>
      </c>
      <c r="B15" s="95" t="s">
        <v>2301</v>
      </c>
      <c r="C15" s="230" t="s">
        <v>2888</v>
      </c>
      <c r="D15" s="306"/>
      <c r="E15" s="45"/>
      <c r="F15" s="45"/>
      <c r="G15" s="45"/>
      <c r="H15" s="45"/>
      <c r="I15" s="45"/>
      <c r="J15" s="45"/>
      <c r="K15" s="45"/>
      <c r="L15" s="45"/>
      <c r="M15" s="45"/>
      <c r="N15" s="45"/>
      <c r="O15" s="45"/>
      <c r="P15" s="45"/>
      <c r="Q15" s="45"/>
      <c r="R15" s="45"/>
      <c r="S15" s="45"/>
      <c r="T15" s="45"/>
      <c r="U15" s="45"/>
    </row>
    <row r="16" spans="1:24" ht="12.75" customHeight="1" x14ac:dyDescent="0.2">
      <c r="A16" s="96" t="s">
        <v>2302</v>
      </c>
      <c r="B16" s="95" t="s">
        <v>2303</v>
      </c>
      <c r="C16" s="230" t="s">
        <v>2889</v>
      </c>
      <c r="D16" s="306">
        <v>33835.9</v>
      </c>
      <c r="E16" s="45"/>
      <c r="F16" s="45"/>
      <c r="G16" s="45"/>
      <c r="H16" s="45"/>
      <c r="I16" s="45"/>
      <c r="J16" s="45"/>
      <c r="K16" s="45"/>
      <c r="L16" s="45"/>
      <c r="M16" s="45"/>
      <c r="N16" s="45"/>
      <c r="O16" s="45"/>
      <c r="P16" s="45"/>
      <c r="Q16" s="45"/>
      <c r="R16" s="45"/>
      <c r="S16" s="45"/>
      <c r="T16" s="45"/>
      <c r="U16" s="45"/>
    </row>
    <row r="17" spans="1:22" ht="12.75" customHeight="1" x14ac:dyDescent="0.2">
      <c r="A17" s="139" t="s">
        <v>2304</v>
      </c>
      <c r="B17" s="140" t="s">
        <v>2305</v>
      </c>
      <c r="C17" s="230" t="s">
        <v>2890</v>
      </c>
      <c r="D17" s="306"/>
      <c r="E17" s="45"/>
      <c r="F17" s="45"/>
      <c r="G17" s="45"/>
      <c r="H17" s="45"/>
      <c r="I17" s="45"/>
      <c r="J17" s="45"/>
      <c r="K17" s="45"/>
      <c r="L17" s="45"/>
      <c r="M17" s="45"/>
      <c r="N17" s="45"/>
      <c r="O17" s="45"/>
      <c r="P17" s="45"/>
      <c r="Q17" s="45"/>
      <c r="R17" s="45"/>
      <c r="S17" s="45"/>
      <c r="T17" s="45"/>
      <c r="U17" s="45"/>
    </row>
    <row r="18" spans="1:22" ht="36" x14ac:dyDescent="0.2">
      <c r="A18" s="139" t="s">
        <v>2891</v>
      </c>
      <c r="B18" s="140" t="s">
        <v>2892</v>
      </c>
      <c r="C18" s="230" t="s">
        <v>2893</v>
      </c>
      <c r="D18" s="48">
        <f>SUM(D19:D23)</f>
        <v>0</v>
      </c>
      <c r="E18" s="45"/>
      <c r="F18" s="45"/>
      <c r="G18" s="45"/>
      <c r="H18" s="45"/>
      <c r="I18" s="45"/>
      <c r="J18" s="45"/>
      <c r="K18" s="45"/>
      <c r="L18" s="45"/>
      <c r="M18" s="45"/>
      <c r="N18" s="45"/>
      <c r="O18" s="45"/>
      <c r="P18" s="45"/>
      <c r="Q18" s="45"/>
      <c r="R18" s="45"/>
      <c r="S18" s="45"/>
      <c r="T18" s="45"/>
      <c r="U18" s="45"/>
    </row>
    <row r="19" spans="1:22" ht="12.75" customHeight="1" x14ac:dyDescent="0.2">
      <c r="A19" s="96">
        <v>251.25299999999999</v>
      </c>
      <c r="B19" s="95" t="s">
        <v>2894</v>
      </c>
      <c r="C19" s="230" t="s">
        <v>2895</v>
      </c>
      <c r="D19" s="306"/>
      <c r="E19" s="45"/>
      <c r="F19" s="45"/>
      <c r="G19" s="45"/>
      <c r="H19" s="45"/>
      <c r="I19" s="45"/>
      <c r="J19" s="45"/>
      <c r="K19" s="45"/>
      <c r="L19" s="45"/>
      <c r="M19" s="45"/>
      <c r="N19" s="45"/>
      <c r="O19" s="45"/>
      <c r="P19" s="45"/>
      <c r="Q19" s="45"/>
      <c r="R19" s="45"/>
      <c r="S19" s="45"/>
      <c r="T19" s="45"/>
      <c r="U19" s="45"/>
    </row>
    <row r="20" spans="1:22" ht="12.75" customHeight="1" x14ac:dyDescent="0.2">
      <c r="A20" s="96" t="s">
        <v>2896</v>
      </c>
      <c r="B20" s="95" t="s">
        <v>2317</v>
      </c>
      <c r="C20" s="230" t="s">
        <v>2897</v>
      </c>
      <c r="D20" s="306"/>
      <c r="E20" s="45"/>
      <c r="F20" s="45"/>
      <c r="G20" s="45"/>
      <c r="H20" s="45"/>
      <c r="I20" s="45"/>
      <c r="J20" s="45"/>
      <c r="K20" s="45"/>
      <c r="L20" s="45"/>
      <c r="M20" s="45"/>
      <c r="N20" s="45"/>
      <c r="O20" s="45"/>
      <c r="P20" s="45"/>
      <c r="Q20" s="45"/>
      <c r="R20" s="45"/>
      <c r="S20" s="45"/>
      <c r="T20" s="45"/>
      <c r="U20" s="45"/>
    </row>
    <row r="21" spans="1:22" ht="12.75" customHeight="1" x14ac:dyDescent="0.2">
      <c r="A21" s="96" t="s">
        <v>2898</v>
      </c>
      <c r="B21" s="95" t="s">
        <v>2321</v>
      </c>
      <c r="C21" s="230" t="s">
        <v>2899</v>
      </c>
      <c r="D21" s="306"/>
      <c r="E21" s="45"/>
      <c r="F21" s="45"/>
      <c r="G21" s="45"/>
      <c r="H21" s="45"/>
      <c r="I21" s="45"/>
      <c r="J21" s="45"/>
      <c r="K21" s="45"/>
      <c r="L21" s="45"/>
      <c r="M21" s="45"/>
      <c r="N21" s="45"/>
      <c r="O21" s="45"/>
      <c r="P21" s="45"/>
      <c r="Q21" s="45"/>
      <c r="R21" s="45"/>
      <c r="S21" s="45"/>
      <c r="T21" s="45"/>
      <c r="U21" s="45"/>
    </row>
    <row r="22" spans="1:22" ht="24" x14ac:dyDescent="0.2">
      <c r="A22" s="96" t="s">
        <v>2900</v>
      </c>
      <c r="B22" s="95" t="s">
        <v>2901</v>
      </c>
      <c r="C22" s="230" t="s">
        <v>2902</v>
      </c>
      <c r="D22" s="306"/>
      <c r="E22" s="45"/>
      <c r="F22" s="45"/>
      <c r="G22" s="45"/>
      <c r="H22" s="45"/>
      <c r="I22" s="45"/>
      <c r="J22" s="45"/>
      <c r="K22" s="45"/>
      <c r="L22" s="45"/>
      <c r="M22" s="45"/>
      <c r="N22" s="45"/>
      <c r="O22" s="45"/>
      <c r="P22" s="45"/>
      <c r="Q22" s="45"/>
      <c r="R22" s="45"/>
      <c r="S22" s="45"/>
      <c r="T22" s="45"/>
      <c r="U22" s="45"/>
    </row>
    <row r="23" spans="1:22" ht="24" x14ac:dyDescent="0.2">
      <c r="A23" s="96" t="s">
        <v>2903</v>
      </c>
      <c r="B23" s="95" t="s">
        <v>2904</v>
      </c>
      <c r="C23" s="230" t="s">
        <v>2905</v>
      </c>
      <c r="D23" s="306"/>
      <c r="E23" s="45"/>
      <c r="F23" s="45"/>
      <c r="G23" s="45"/>
      <c r="H23" s="45"/>
      <c r="I23" s="45"/>
      <c r="J23" s="45"/>
      <c r="K23" s="45"/>
      <c r="L23" s="45"/>
      <c r="M23" s="45"/>
      <c r="N23" s="45"/>
      <c r="O23" s="45"/>
      <c r="P23" s="45"/>
      <c r="Q23" s="45"/>
      <c r="R23" s="45"/>
      <c r="S23" s="45"/>
      <c r="T23" s="45"/>
      <c r="U23" s="45"/>
    </row>
    <row r="24" spans="1:22" ht="24" x14ac:dyDescent="0.2">
      <c r="A24" s="96"/>
      <c r="B24" s="140" t="s">
        <v>2906</v>
      </c>
      <c r="C24" s="230" t="s">
        <v>2907</v>
      </c>
      <c r="D24" s="48">
        <f>D25+D26+D35+D36</f>
        <v>1932865.1700000002</v>
      </c>
      <c r="E24" s="45"/>
      <c r="F24" s="45"/>
      <c r="G24" s="45"/>
      <c r="H24" s="45"/>
      <c r="I24" s="45"/>
      <c r="J24" s="45"/>
      <c r="K24" s="45"/>
      <c r="L24" s="45"/>
      <c r="M24" s="45"/>
      <c r="N24" s="45"/>
      <c r="O24" s="45"/>
      <c r="P24" s="45"/>
      <c r="Q24" s="45"/>
      <c r="R24" s="45"/>
      <c r="S24" s="45"/>
      <c r="T24" s="45"/>
      <c r="U24" s="45"/>
    </row>
    <row r="25" spans="1:22" ht="12.75" customHeight="1" x14ac:dyDescent="0.2">
      <c r="A25" s="96"/>
      <c r="B25" s="142" t="s">
        <v>2876</v>
      </c>
      <c r="C25" s="230" t="s">
        <v>2908</v>
      </c>
      <c r="D25" s="306"/>
      <c r="E25" s="45"/>
      <c r="F25" s="45"/>
      <c r="G25" s="45"/>
      <c r="H25" s="45"/>
      <c r="I25" s="45"/>
      <c r="J25" s="45"/>
      <c r="K25" s="45"/>
      <c r="L25" s="45"/>
      <c r="M25" s="45"/>
      <c r="N25" s="45"/>
      <c r="O25" s="45"/>
      <c r="P25" s="45"/>
      <c r="Q25" s="45"/>
      <c r="R25" s="45"/>
      <c r="S25" s="45"/>
      <c r="T25" s="45"/>
      <c r="U25" s="45"/>
    </row>
    <row r="26" spans="1:22" ht="12.75" customHeight="1" x14ac:dyDescent="0.2">
      <c r="A26" s="139" t="s">
        <v>2280</v>
      </c>
      <c r="B26" s="140" t="s">
        <v>2909</v>
      </c>
      <c r="C26" s="230" t="s">
        <v>2910</v>
      </c>
      <c r="D26" s="48">
        <f>SUM(D27:D34)</f>
        <v>1932865.1700000002</v>
      </c>
      <c r="E26" s="45"/>
      <c r="F26" s="45"/>
      <c r="G26" s="45"/>
      <c r="H26" s="45"/>
      <c r="I26" s="45"/>
      <c r="J26" s="45"/>
      <c r="K26" s="45"/>
      <c r="L26" s="45"/>
      <c r="M26" s="45"/>
      <c r="N26" s="45"/>
      <c r="O26" s="45"/>
      <c r="P26" s="45"/>
      <c r="Q26" s="45"/>
      <c r="R26" s="45"/>
      <c r="S26" s="45"/>
      <c r="T26" s="45"/>
      <c r="U26" s="45"/>
    </row>
    <row r="27" spans="1:22" ht="12.75" customHeight="1" x14ac:dyDescent="0.2">
      <c r="A27" s="96" t="s">
        <v>2282</v>
      </c>
      <c r="B27" s="95" t="s">
        <v>2283</v>
      </c>
      <c r="C27" s="230" t="s">
        <v>2911</v>
      </c>
      <c r="D27" s="306">
        <v>1790585.35</v>
      </c>
      <c r="E27" s="45"/>
      <c r="F27" s="45"/>
      <c r="G27" s="45"/>
      <c r="H27" s="45"/>
      <c r="I27" s="45"/>
      <c r="J27" s="45"/>
      <c r="K27" s="45"/>
      <c r="L27" s="45"/>
      <c r="M27" s="45"/>
      <c r="N27" s="45"/>
      <c r="O27" s="45"/>
      <c r="P27" s="45"/>
      <c r="Q27" s="45"/>
      <c r="R27" s="45"/>
      <c r="S27" s="45"/>
      <c r="T27" s="45"/>
      <c r="U27" s="45"/>
    </row>
    <row r="28" spans="1:22" ht="12.75" customHeight="1" x14ac:dyDescent="0.2">
      <c r="A28" s="96" t="s">
        <v>2284</v>
      </c>
      <c r="B28" s="95" t="s">
        <v>2285</v>
      </c>
      <c r="C28" s="230" t="s">
        <v>2912</v>
      </c>
      <c r="D28" s="306">
        <v>141768.32000000001</v>
      </c>
      <c r="E28" s="45"/>
      <c r="F28" s="45"/>
      <c r="G28" s="45"/>
      <c r="H28" s="45"/>
      <c r="I28" s="45"/>
      <c r="J28" s="45"/>
      <c r="K28" s="45"/>
      <c r="L28" s="45"/>
      <c r="M28" s="45"/>
      <c r="N28" s="45"/>
      <c r="O28" s="45"/>
      <c r="P28" s="45"/>
      <c r="Q28" s="45"/>
      <c r="R28" s="45"/>
      <c r="S28" s="45"/>
      <c r="T28" s="45"/>
      <c r="U28" s="45"/>
    </row>
    <row r="29" spans="1:22" ht="12.75" customHeight="1" x14ac:dyDescent="0.2">
      <c r="A29" s="96" t="s">
        <v>2286</v>
      </c>
      <c r="B29" s="95" t="s">
        <v>2882</v>
      </c>
      <c r="C29" s="230" t="s">
        <v>2913</v>
      </c>
      <c r="D29" s="306">
        <v>511.5</v>
      </c>
      <c r="E29" s="45"/>
      <c r="F29" s="45"/>
      <c r="G29" s="45"/>
      <c r="H29" s="45"/>
      <c r="I29" s="45"/>
      <c r="J29" s="45"/>
      <c r="K29" s="45"/>
      <c r="L29" s="45"/>
      <c r="M29" s="45"/>
      <c r="N29" s="45"/>
      <c r="O29" s="45"/>
      <c r="P29" s="45"/>
      <c r="Q29" s="45"/>
      <c r="R29" s="45"/>
      <c r="S29" s="45"/>
      <c r="T29" s="45"/>
      <c r="U29" s="45"/>
    </row>
    <row r="30" spans="1:22" ht="12.75" customHeight="1" x14ac:dyDescent="0.2">
      <c r="A30" s="96" t="s">
        <v>2294</v>
      </c>
      <c r="B30" s="95" t="s">
        <v>2295</v>
      </c>
      <c r="C30" s="230" t="s">
        <v>2914</v>
      </c>
      <c r="D30" s="306"/>
      <c r="E30" s="45"/>
      <c r="F30" s="45"/>
      <c r="G30" s="45"/>
      <c r="H30" s="45"/>
      <c r="I30" s="45"/>
      <c r="J30" s="45"/>
      <c r="K30" s="45"/>
      <c r="L30" s="45"/>
      <c r="M30" s="45"/>
      <c r="N30" s="45"/>
      <c r="O30" s="45"/>
      <c r="P30" s="45"/>
      <c r="Q30" s="45"/>
      <c r="R30" s="45"/>
      <c r="S30" s="45"/>
      <c r="T30" s="45"/>
      <c r="U30" s="45"/>
    </row>
    <row r="31" spans="1:22" ht="24" x14ac:dyDescent="0.2">
      <c r="A31" s="104" t="s">
        <v>2296</v>
      </c>
      <c r="B31" s="105" t="s">
        <v>2885</v>
      </c>
      <c r="C31" s="231" t="s">
        <v>2915</v>
      </c>
      <c r="D31" s="306"/>
      <c r="E31" s="45"/>
      <c r="F31" s="45"/>
      <c r="G31" s="45"/>
      <c r="H31" s="45"/>
      <c r="I31" s="45"/>
      <c r="J31" s="45"/>
      <c r="K31" s="45"/>
      <c r="L31" s="45"/>
      <c r="M31" s="45"/>
      <c r="N31" s="45"/>
      <c r="O31" s="45"/>
      <c r="P31" s="45"/>
      <c r="Q31" s="45"/>
      <c r="R31" s="45"/>
      <c r="S31" s="45"/>
      <c r="T31" s="45"/>
      <c r="U31" s="45"/>
      <c r="V31" s="20"/>
    </row>
    <row r="32" spans="1:22" ht="12.75" customHeight="1" x14ac:dyDescent="0.2">
      <c r="A32" s="96" t="s">
        <v>2298</v>
      </c>
      <c r="B32" s="95" t="s">
        <v>2299</v>
      </c>
      <c r="C32" s="230" t="s">
        <v>2916</v>
      </c>
      <c r="D32" s="306"/>
      <c r="E32" s="45"/>
      <c r="F32" s="45"/>
      <c r="G32" s="45"/>
      <c r="H32" s="45"/>
      <c r="I32" s="45"/>
      <c r="J32" s="45"/>
      <c r="K32" s="45"/>
      <c r="L32" s="45"/>
      <c r="M32" s="45"/>
      <c r="N32" s="45"/>
      <c r="O32" s="45"/>
      <c r="P32" s="45"/>
      <c r="Q32" s="45"/>
      <c r="R32" s="45"/>
      <c r="S32" s="45"/>
      <c r="T32" s="45"/>
      <c r="U32" s="45"/>
    </row>
    <row r="33" spans="1:21" ht="12.75" customHeight="1" x14ac:dyDescent="0.2">
      <c r="A33" s="96" t="s">
        <v>2300</v>
      </c>
      <c r="B33" s="95" t="s">
        <v>2301</v>
      </c>
      <c r="C33" s="230" t="s">
        <v>2917</v>
      </c>
      <c r="D33" s="306"/>
      <c r="E33" s="45"/>
      <c r="F33" s="45"/>
      <c r="G33" s="45"/>
      <c r="H33" s="45"/>
      <c r="I33" s="45"/>
      <c r="J33" s="45"/>
      <c r="K33" s="45"/>
      <c r="L33" s="45"/>
      <c r="M33" s="45"/>
      <c r="N33" s="45"/>
      <c r="O33" s="45"/>
      <c r="P33" s="45"/>
      <c r="Q33" s="45"/>
      <c r="R33" s="45"/>
      <c r="S33" s="45"/>
      <c r="T33" s="45"/>
      <c r="U33" s="45"/>
    </row>
    <row r="34" spans="1:21" ht="12.75" customHeight="1" x14ac:dyDescent="0.2">
      <c r="A34" s="96" t="s">
        <v>2302</v>
      </c>
      <c r="B34" s="95" t="s">
        <v>2303</v>
      </c>
      <c r="C34" s="230" t="s">
        <v>2918</v>
      </c>
      <c r="D34" s="306"/>
      <c r="E34" s="45"/>
      <c r="F34" s="45"/>
      <c r="G34" s="45"/>
      <c r="H34" s="45"/>
      <c r="I34" s="45"/>
      <c r="J34" s="45"/>
      <c r="K34" s="45"/>
      <c r="L34" s="45"/>
      <c r="M34" s="45"/>
      <c r="N34" s="45"/>
      <c r="O34" s="45"/>
      <c r="P34" s="45"/>
      <c r="Q34" s="45"/>
      <c r="R34" s="45"/>
      <c r="S34" s="45"/>
      <c r="T34" s="45"/>
      <c r="U34" s="45"/>
    </row>
    <row r="35" spans="1:21" ht="12.75" customHeight="1" x14ac:dyDescent="0.2">
      <c r="A35" s="139" t="s">
        <v>2304</v>
      </c>
      <c r="B35" s="140" t="s">
        <v>2305</v>
      </c>
      <c r="C35" s="230" t="s">
        <v>2919</v>
      </c>
      <c r="D35" s="306"/>
      <c r="E35" s="45"/>
      <c r="F35" s="45"/>
      <c r="G35" s="45"/>
      <c r="H35" s="45"/>
      <c r="I35" s="45"/>
      <c r="J35" s="45"/>
      <c r="K35" s="45"/>
      <c r="L35" s="45"/>
      <c r="M35" s="45"/>
      <c r="N35" s="45"/>
      <c r="O35" s="45"/>
      <c r="P35" s="45"/>
      <c r="Q35" s="45"/>
      <c r="R35" s="45"/>
      <c r="S35" s="45"/>
      <c r="T35" s="45"/>
      <c r="U35" s="45"/>
    </row>
    <row r="36" spans="1:21" ht="36" x14ac:dyDescent="0.2">
      <c r="A36" s="139" t="s">
        <v>2891</v>
      </c>
      <c r="B36" s="140" t="s">
        <v>2920</v>
      </c>
      <c r="C36" s="230" t="s">
        <v>2921</v>
      </c>
      <c r="D36" s="48">
        <f>SUM(D37:D41)</f>
        <v>0</v>
      </c>
      <c r="E36" s="45"/>
      <c r="F36" s="45"/>
      <c r="G36" s="45"/>
      <c r="H36" s="45"/>
      <c r="I36" s="45"/>
      <c r="J36" s="45"/>
      <c r="K36" s="45"/>
      <c r="L36" s="45"/>
      <c r="M36" s="45"/>
      <c r="N36" s="45"/>
      <c r="O36" s="45"/>
      <c r="P36" s="45"/>
      <c r="Q36" s="45"/>
      <c r="R36" s="45"/>
      <c r="S36" s="45"/>
      <c r="T36" s="45"/>
      <c r="U36" s="45"/>
    </row>
    <row r="37" spans="1:21" ht="12.75" customHeight="1" x14ac:dyDescent="0.2">
      <c r="A37" s="96">
        <v>251.25299999999999</v>
      </c>
      <c r="B37" s="95" t="s">
        <v>2894</v>
      </c>
      <c r="C37" s="230" t="s">
        <v>2922</v>
      </c>
      <c r="D37" s="306"/>
      <c r="E37" s="45"/>
      <c r="F37" s="45"/>
      <c r="G37" s="45"/>
      <c r="H37" s="45"/>
      <c r="I37" s="45"/>
      <c r="J37" s="45"/>
      <c r="K37" s="45"/>
      <c r="L37" s="45"/>
      <c r="M37" s="45"/>
      <c r="N37" s="45"/>
      <c r="O37" s="45"/>
      <c r="P37" s="45"/>
      <c r="Q37" s="45"/>
      <c r="R37" s="45"/>
      <c r="S37" s="45"/>
      <c r="T37" s="45"/>
      <c r="U37" s="45"/>
    </row>
    <row r="38" spans="1:21" ht="12.75" customHeight="1" x14ac:dyDescent="0.2">
      <c r="A38" s="96" t="s">
        <v>2896</v>
      </c>
      <c r="B38" s="95" t="s">
        <v>2317</v>
      </c>
      <c r="C38" s="230" t="s">
        <v>2923</v>
      </c>
      <c r="D38" s="306"/>
      <c r="E38" s="45"/>
      <c r="F38" s="45"/>
      <c r="G38" s="45"/>
      <c r="H38" s="45"/>
      <c r="I38" s="45"/>
      <c r="J38" s="45"/>
      <c r="K38" s="45"/>
      <c r="L38" s="45"/>
      <c r="M38" s="45"/>
      <c r="N38" s="45"/>
      <c r="O38" s="45"/>
      <c r="P38" s="45"/>
      <c r="Q38" s="45"/>
      <c r="R38" s="45"/>
      <c r="S38" s="45"/>
      <c r="T38" s="45"/>
      <c r="U38" s="45"/>
    </row>
    <row r="39" spans="1:21" ht="12.75" customHeight="1" x14ac:dyDescent="0.2">
      <c r="A39" s="96" t="s">
        <v>2898</v>
      </c>
      <c r="B39" s="95" t="s">
        <v>2321</v>
      </c>
      <c r="C39" s="230" t="s">
        <v>2924</v>
      </c>
      <c r="D39" s="306"/>
      <c r="E39" s="45"/>
      <c r="F39" s="45"/>
      <c r="G39" s="45"/>
      <c r="H39" s="45"/>
      <c r="I39" s="45"/>
      <c r="J39" s="45"/>
      <c r="K39" s="45"/>
      <c r="L39" s="45"/>
      <c r="M39" s="45"/>
      <c r="N39" s="45"/>
      <c r="O39" s="45"/>
      <c r="P39" s="45"/>
      <c r="Q39" s="45"/>
      <c r="R39" s="45"/>
      <c r="S39" s="45"/>
      <c r="T39" s="45"/>
      <c r="U39" s="45"/>
    </row>
    <row r="40" spans="1:21" ht="24" x14ac:dyDescent="0.2">
      <c r="A40" s="96" t="s">
        <v>2925</v>
      </c>
      <c r="B40" s="95" t="s">
        <v>2901</v>
      </c>
      <c r="C40" s="230" t="s">
        <v>2926</v>
      </c>
      <c r="D40" s="306"/>
      <c r="E40" s="45"/>
      <c r="F40" s="45"/>
      <c r="G40" s="45"/>
      <c r="H40" s="45"/>
      <c r="I40" s="45"/>
      <c r="J40" s="45"/>
      <c r="K40" s="45"/>
      <c r="L40" s="45"/>
      <c r="M40" s="45"/>
      <c r="N40" s="45"/>
      <c r="O40" s="45"/>
      <c r="P40" s="45"/>
      <c r="Q40" s="45"/>
      <c r="R40" s="45"/>
      <c r="S40" s="45"/>
      <c r="T40" s="45"/>
      <c r="U40" s="45"/>
    </row>
    <row r="41" spans="1:21" ht="24" x14ac:dyDescent="0.2">
      <c r="A41" s="96" t="s">
        <v>2903</v>
      </c>
      <c r="B41" s="95" t="s">
        <v>2904</v>
      </c>
      <c r="C41" s="230" t="s">
        <v>2927</v>
      </c>
      <c r="D41" s="306"/>
      <c r="E41" s="45"/>
      <c r="F41" s="45"/>
      <c r="G41" s="45"/>
      <c r="H41" s="45"/>
      <c r="I41" s="45"/>
      <c r="J41" s="45"/>
      <c r="K41" s="45"/>
      <c r="L41" s="45"/>
      <c r="M41" s="45"/>
      <c r="N41" s="45"/>
      <c r="O41" s="45"/>
      <c r="P41" s="45"/>
      <c r="Q41" s="45"/>
      <c r="R41" s="45"/>
      <c r="S41" s="45"/>
      <c r="T41" s="45"/>
      <c r="U41" s="45"/>
    </row>
    <row r="42" spans="1:21" ht="24" x14ac:dyDescent="0.2">
      <c r="A42" s="96"/>
      <c r="B42" s="140" t="s">
        <v>2928</v>
      </c>
      <c r="C42" s="230" t="s">
        <v>2929</v>
      </c>
      <c r="D42" s="48">
        <f>D5+D6-D24</f>
        <v>860081.71999999951</v>
      </c>
      <c r="E42" s="45"/>
      <c r="F42" s="45"/>
      <c r="G42" s="45"/>
      <c r="H42" s="45"/>
      <c r="I42" s="45"/>
      <c r="J42" s="45"/>
      <c r="K42" s="45"/>
      <c r="L42" s="45"/>
      <c r="M42" s="45"/>
      <c r="N42" s="45"/>
      <c r="O42" s="45"/>
      <c r="P42" s="45"/>
      <c r="Q42" s="45"/>
      <c r="R42" s="45"/>
      <c r="S42" s="45"/>
      <c r="T42" s="45"/>
      <c r="U42" s="45"/>
    </row>
    <row r="43" spans="1:21" ht="24" x14ac:dyDescent="0.2">
      <c r="A43" s="139"/>
      <c r="B43" s="140" t="s">
        <v>2930</v>
      </c>
      <c r="C43" s="230" t="s">
        <v>2931</v>
      </c>
      <c r="D43" s="48">
        <f>D44+D49+D90+D95</f>
        <v>0</v>
      </c>
      <c r="E43" s="45"/>
      <c r="F43" s="45"/>
      <c r="G43" s="45"/>
      <c r="H43" s="45"/>
      <c r="I43" s="45"/>
      <c r="J43" s="45"/>
      <c r="K43" s="45"/>
      <c r="L43" s="45"/>
      <c r="M43" s="45"/>
      <c r="N43" s="45"/>
      <c r="O43" s="45"/>
      <c r="P43" s="45"/>
      <c r="Q43" s="45"/>
      <c r="R43" s="45"/>
      <c r="S43" s="45"/>
      <c r="T43" s="45"/>
      <c r="U43" s="45"/>
    </row>
    <row r="44" spans="1:21" ht="12.75" customHeight="1" x14ac:dyDescent="0.2">
      <c r="A44" s="96"/>
      <c r="B44" s="142" t="s">
        <v>2932</v>
      </c>
      <c r="C44" s="230" t="s">
        <v>2933</v>
      </c>
      <c r="D44" s="48">
        <f>SUM(D45:D48)</f>
        <v>0</v>
      </c>
      <c r="E44" s="45"/>
      <c r="F44" s="45"/>
      <c r="G44" s="45"/>
      <c r="H44" s="45"/>
      <c r="I44" s="45"/>
      <c r="J44" s="45"/>
      <c r="K44" s="45"/>
      <c r="L44" s="45"/>
      <c r="M44" s="45"/>
      <c r="N44" s="45"/>
      <c r="O44" s="45"/>
      <c r="P44" s="45"/>
      <c r="Q44" s="45"/>
      <c r="R44" s="45"/>
      <c r="S44" s="45"/>
      <c r="T44" s="45"/>
      <c r="U44" s="45"/>
    </row>
    <row r="45" spans="1:21" ht="12.75" customHeight="1" x14ac:dyDescent="0.2">
      <c r="A45" s="139"/>
      <c r="B45" s="95" t="s">
        <v>2934</v>
      </c>
      <c r="C45" s="230" t="s">
        <v>2935</v>
      </c>
      <c r="D45" s="306"/>
      <c r="E45" s="45"/>
      <c r="F45" s="45"/>
      <c r="G45" s="45"/>
      <c r="H45" s="45"/>
      <c r="I45" s="45"/>
      <c r="J45" s="45"/>
      <c r="K45" s="45"/>
      <c r="L45" s="45"/>
      <c r="M45" s="45"/>
      <c r="N45" s="45"/>
      <c r="O45" s="45"/>
      <c r="P45" s="45"/>
      <c r="Q45" s="45"/>
      <c r="R45" s="45"/>
      <c r="S45" s="45"/>
      <c r="T45" s="45"/>
      <c r="U45" s="45"/>
    </row>
    <row r="46" spans="1:21" ht="12.75" customHeight="1" x14ac:dyDescent="0.2">
      <c r="A46" s="96"/>
      <c r="B46" s="95" t="s">
        <v>2936</v>
      </c>
      <c r="C46" s="230" t="s">
        <v>2937</v>
      </c>
      <c r="D46" s="306"/>
      <c r="E46" s="45"/>
      <c r="F46" s="45"/>
      <c r="G46" s="45"/>
      <c r="H46" s="45"/>
      <c r="I46" s="45"/>
      <c r="J46" s="45"/>
      <c r="K46" s="45"/>
      <c r="L46" s="45"/>
      <c r="M46" s="45"/>
      <c r="N46" s="45"/>
      <c r="O46" s="45"/>
      <c r="P46" s="45"/>
      <c r="Q46" s="45"/>
      <c r="R46" s="45"/>
      <c r="S46" s="45"/>
      <c r="T46" s="45"/>
      <c r="U46" s="45"/>
    </row>
    <row r="47" spans="1:21" ht="12.75" customHeight="1" x14ac:dyDescent="0.2">
      <c r="A47" s="96"/>
      <c r="B47" s="95" t="s">
        <v>2938</v>
      </c>
      <c r="C47" s="230" t="s">
        <v>2939</v>
      </c>
      <c r="D47" s="306"/>
      <c r="E47" s="45"/>
      <c r="F47" s="45"/>
      <c r="G47" s="45"/>
      <c r="H47" s="45"/>
      <c r="I47" s="45"/>
      <c r="J47" s="45"/>
      <c r="K47" s="45"/>
      <c r="L47" s="45"/>
      <c r="M47" s="45"/>
      <c r="N47" s="45"/>
      <c r="O47" s="45"/>
      <c r="P47" s="45"/>
      <c r="Q47" s="45"/>
      <c r="R47" s="45"/>
      <c r="S47" s="45"/>
      <c r="T47" s="45"/>
      <c r="U47" s="45"/>
    </row>
    <row r="48" spans="1:21" ht="12.75" customHeight="1" x14ac:dyDescent="0.2">
      <c r="A48" s="96"/>
      <c r="B48" s="95" t="s">
        <v>2940</v>
      </c>
      <c r="C48" s="230" t="s">
        <v>2941</v>
      </c>
      <c r="D48" s="306"/>
      <c r="E48" s="45"/>
      <c r="F48" s="45"/>
      <c r="G48" s="45"/>
      <c r="H48" s="45"/>
      <c r="I48" s="45"/>
      <c r="J48" s="45"/>
      <c r="K48" s="45"/>
      <c r="L48" s="45"/>
      <c r="M48" s="45"/>
      <c r="N48" s="45"/>
      <c r="O48" s="45"/>
      <c r="P48" s="45"/>
      <c r="Q48" s="45"/>
      <c r="R48" s="45"/>
      <c r="S48" s="45"/>
      <c r="T48" s="45"/>
      <c r="U48" s="45"/>
    </row>
    <row r="49" spans="1:21" ht="24" x14ac:dyDescent="0.2">
      <c r="A49" s="139" t="s">
        <v>2280</v>
      </c>
      <c r="B49" s="210" t="s">
        <v>2942</v>
      </c>
      <c r="C49" s="230" t="s">
        <v>2943</v>
      </c>
      <c r="D49" s="48">
        <f>D50+D55+D60+D65+D70+D75+D80+D85</f>
        <v>0</v>
      </c>
      <c r="E49" s="45"/>
      <c r="F49" s="45"/>
      <c r="G49" s="45"/>
      <c r="H49" s="45"/>
      <c r="I49" s="45"/>
      <c r="J49" s="45"/>
      <c r="K49" s="45"/>
      <c r="L49" s="45"/>
      <c r="M49" s="45"/>
      <c r="N49" s="45"/>
      <c r="O49" s="45"/>
      <c r="P49" s="45"/>
      <c r="Q49" s="45"/>
      <c r="R49" s="45"/>
      <c r="S49" s="45"/>
      <c r="T49" s="45"/>
      <c r="U49" s="45"/>
    </row>
    <row r="50" spans="1:21" ht="12.75" customHeight="1" x14ac:dyDescent="0.2">
      <c r="A50" s="139" t="s">
        <v>2282</v>
      </c>
      <c r="B50" s="140" t="s">
        <v>2944</v>
      </c>
      <c r="C50" s="230" t="s">
        <v>2945</v>
      </c>
      <c r="D50" s="48">
        <f>SUM(D51:D54)</f>
        <v>0</v>
      </c>
      <c r="E50" s="45"/>
      <c r="F50" s="45"/>
      <c r="G50" s="45"/>
      <c r="H50" s="45"/>
      <c r="I50" s="45"/>
      <c r="J50" s="45"/>
      <c r="K50" s="45"/>
      <c r="L50" s="45"/>
      <c r="M50" s="45"/>
      <c r="N50" s="45"/>
      <c r="O50" s="45"/>
      <c r="P50" s="45"/>
      <c r="Q50" s="45"/>
      <c r="R50" s="45"/>
      <c r="S50" s="45"/>
      <c r="T50" s="45"/>
      <c r="U50" s="45"/>
    </row>
    <row r="51" spans="1:21" ht="12.75" customHeight="1" x14ac:dyDescent="0.2">
      <c r="A51" s="96"/>
      <c r="B51" s="95" t="s">
        <v>2934</v>
      </c>
      <c r="C51" s="230" t="s">
        <v>2946</v>
      </c>
      <c r="D51" s="306"/>
      <c r="E51" s="45"/>
      <c r="F51" s="45"/>
      <c r="G51" s="45"/>
      <c r="H51" s="45"/>
      <c r="I51" s="45"/>
      <c r="J51" s="45"/>
      <c r="K51" s="45"/>
      <c r="L51" s="45"/>
      <c r="M51" s="45"/>
      <c r="N51" s="45"/>
      <c r="O51" s="45"/>
      <c r="P51" s="45"/>
      <c r="Q51" s="45"/>
      <c r="R51" s="45"/>
      <c r="S51" s="45"/>
      <c r="T51" s="45"/>
      <c r="U51" s="45"/>
    </row>
    <row r="52" spans="1:21" ht="12.75" customHeight="1" x14ac:dyDescent="0.2">
      <c r="A52" s="96"/>
      <c r="B52" s="95" t="s">
        <v>2936</v>
      </c>
      <c r="C52" s="230" t="s">
        <v>2947</v>
      </c>
      <c r="D52" s="306"/>
      <c r="E52" s="45"/>
      <c r="F52" s="45"/>
      <c r="G52" s="45"/>
      <c r="H52" s="45"/>
      <c r="I52" s="45"/>
      <c r="J52" s="45"/>
      <c r="K52" s="45"/>
      <c r="L52" s="45"/>
      <c r="M52" s="45"/>
      <c r="N52" s="45"/>
      <c r="O52" s="45"/>
      <c r="P52" s="45"/>
      <c r="Q52" s="45"/>
      <c r="R52" s="45"/>
      <c r="S52" s="45"/>
      <c r="T52" s="45"/>
      <c r="U52" s="45"/>
    </row>
    <row r="53" spans="1:21" ht="12.75" customHeight="1" x14ac:dyDescent="0.2">
      <c r="A53" s="139"/>
      <c r="B53" s="95" t="s">
        <v>2938</v>
      </c>
      <c r="C53" s="230" t="s">
        <v>2948</v>
      </c>
      <c r="D53" s="306"/>
      <c r="E53" s="45"/>
      <c r="F53" s="45"/>
      <c r="G53" s="45"/>
      <c r="H53" s="45"/>
      <c r="I53" s="45"/>
      <c r="J53" s="45"/>
      <c r="K53" s="45"/>
      <c r="L53" s="45"/>
      <c r="M53" s="45"/>
      <c r="N53" s="45"/>
      <c r="O53" s="45"/>
      <c r="P53" s="45"/>
      <c r="Q53" s="45"/>
      <c r="R53" s="45"/>
      <c r="S53" s="45"/>
      <c r="T53" s="45"/>
      <c r="U53" s="45"/>
    </row>
    <row r="54" spans="1:21" ht="12.75" customHeight="1" x14ac:dyDescent="0.2">
      <c r="A54" s="96"/>
      <c r="B54" s="95" t="s">
        <v>2940</v>
      </c>
      <c r="C54" s="230" t="s">
        <v>2949</v>
      </c>
      <c r="D54" s="306"/>
      <c r="E54" s="45"/>
      <c r="F54" s="45"/>
      <c r="G54" s="45"/>
      <c r="H54" s="45"/>
      <c r="I54" s="45"/>
      <c r="J54" s="45"/>
      <c r="K54" s="45"/>
      <c r="L54" s="45"/>
      <c r="M54" s="45"/>
      <c r="N54" s="45"/>
      <c r="O54" s="45"/>
      <c r="P54" s="45"/>
      <c r="Q54" s="45"/>
      <c r="R54" s="45"/>
      <c r="S54" s="45"/>
      <c r="T54" s="45"/>
      <c r="U54" s="45"/>
    </row>
    <row r="55" spans="1:21" ht="12.75" customHeight="1" x14ac:dyDescent="0.2">
      <c r="A55" s="139" t="s">
        <v>2284</v>
      </c>
      <c r="B55" s="140" t="s">
        <v>2950</v>
      </c>
      <c r="C55" s="230" t="s">
        <v>2951</v>
      </c>
      <c r="D55" s="48">
        <f>SUM(D56:D59)</f>
        <v>0</v>
      </c>
      <c r="E55" s="45"/>
      <c r="F55" s="45"/>
      <c r="G55" s="45"/>
      <c r="H55" s="45"/>
      <c r="I55" s="45"/>
      <c r="J55" s="45"/>
      <c r="K55" s="45"/>
      <c r="L55" s="45"/>
      <c r="M55" s="45"/>
      <c r="N55" s="45"/>
      <c r="O55" s="45"/>
      <c r="P55" s="45"/>
      <c r="Q55" s="45"/>
      <c r="R55" s="45"/>
      <c r="S55" s="45"/>
      <c r="T55" s="45"/>
      <c r="U55" s="45"/>
    </row>
    <row r="56" spans="1:21" ht="12.75" customHeight="1" x14ac:dyDescent="0.2">
      <c r="A56" s="96"/>
      <c r="B56" s="95" t="s">
        <v>2934</v>
      </c>
      <c r="C56" s="230" t="s">
        <v>2952</v>
      </c>
      <c r="D56" s="306"/>
      <c r="E56" s="45"/>
      <c r="F56" s="45"/>
      <c r="G56" s="45"/>
      <c r="H56" s="45"/>
      <c r="I56" s="45"/>
      <c r="J56" s="45"/>
      <c r="K56" s="45"/>
      <c r="L56" s="45"/>
      <c r="M56" s="45"/>
      <c r="N56" s="45"/>
      <c r="O56" s="45"/>
      <c r="P56" s="45"/>
      <c r="Q56" s="45"/>
      <c r="R56" s="45"/>
      <c r="S56" s="45"/>
      <c r="T56" s="45"/>
      <c r="U56" s="45"/>
    </row>
    <row r="57" spans="1:21" ht="12.75" customHeight="1" x14ac:dyDescent="0.2">
      <c r="A57" s="96"/>
      <c r="B57" s="95" t="s">
        <v>2936</v>
      </c>
      <c r="C57" s="230" t="s">
        <v>2953</v>
      </c>
      <c r="D57" s="306"/>
      <c r="E57" s="45"/>
      <c r="F57" s="45"/>
      <c r="G57" s="45"/>
      <c r="H57" s="45"/>
      <c r="I57" s="45"/>
      <c r="J57" s="45"/>
      <c r="K57" s="45"/>
      <c r="L57" s="45"/>
      <c r="M57" s="45"/>
      <c r="N57" s="45"/>
      <c r="O57" s="45"/>
      <c r="P57" s="45"/>
      <c r="Q57" s="45"/>
      <c r="R57" s="45"/>
      <c r="S57" s="45"/>
      <c r="T57" s="45"/>
      <c r="U57" s="45"/>
    </row>
    <row r="58" spans="1:21" ht="12.75" customHeight="1" x14ac:dyDescent="0.2">
      <c r="A58" s="96"/>
      <c r="B58" s="95" t="s">
        <v>2938</v>
      </c>
      <c r="C58" s="230" t="s">
        <v>2954</v>
      </c>
      <c r="D58" s="306"/>
      <c r="E58" s="45"/>
      <c r="F58" s="45"/>
      <c r="G58" s="45"/>
      <c r="H58" s="45"/>
      <c r="I58" s="45"/>
      <c r="J58" s="45"/>
      <c r="K58" s="45"/>
      <c r="L58" s="45"/>
      <c r="M58" s="45"/>
      <c r="N58" s="45"/>
      <c r="O58" s="45"/>
      <c r="P58" s="45"/>
      <c r="Q58" s="45"/>
      <c r="R58" s="45"/>
      <c r="S58" s="45"/>
      <c r="T58" s="45"/>
      <c r="U58" s="45"/>
    </row>
    <row r="59" spans="1:21" ht="12.75" customHeight="1" x14ac:dyDescent="0.2">
      <c r="A59" s="96"/>
      <c r="B59" s="95" t="s">
        <v>2940</v>
      </c>
      <c r="C59" s="230" t="s">
        <v>2955</v>
      </c>
      <c r="D59" s="306"/>
      <c r="E59" s="45"/>
      <c r="F59" s="45"/>
      <c r="G59" s="45"/>
      <c r="H59" s="45"/>
      <c r="I59" s="45"/>
      <c r="J59" s="45"/>
      <c r="K59" s="45"/>
      <c r="L59" s="45"/>
      <c r="M59" s="45"/>
      <c r="N59" s="45"/>
      <c r="O59" s="45"/>
      <c r="P59" s="45"/>
      <c r="Q59" s="45"/>
      <c r="R59" s="45"/>
      <c r="S59" s="45"/>
      <c r="T59" s="45"/>
      <c r="U59" s="45"/>
    </row>
    <row r="60" spans="1:21" ht="12.75" customHeight="1" x14ac:dyDescent="0.2">
      <c r="A60" s="139" t="s">
        <v>2286</v>
      </c>
      <c r="B60" s="140" t="s">
        <v>2956</v>
      </c>
      <c r="C60" s="230" t="s">
        <v>2957</v>
      </c>
      <c r="D60" s="48">
        <f>SUM(D61:D64)</f>
        <v>0</v>
      </c>
      <c r="E60" s="45"/>
      <c r="F60" s="45"/>
      <c r="G60" s="45"/>
      <c r="H60" s="45"/>
      <c r="I60" s="45"/>
      <c r="J60" s="45"/>
      <c r="K60" s="45"/>
      <c r="L60" s="45"/>
      <c r="M60" s="45"/>
      <c r="N60" s="45"/>
      <c r="O60" s="45"/>
      <c r="P60" s="45"/>
      <c r="Q60" s="45"/>
      <c r="R60" s="45"/>
      <c r="S60" s="45"/>
      <c r="T60" s="45"/>
      <c r="U60" s="45"/>
    </row>
    <row r="61" spans="1:21" ht="12.75" customHeight="1" x14ac:dyDescent="0.2">
      <c r="A61" s="96"/>
      <c r="B61" s="95" t="s">
        <v>2934</v>
      </c>
      <c r="C61" s="230" t="s">
        <v>2958</v>
      </c>
      <c r="D61" s="306"/>
      <c r="E61" s="45"/>
      <c r="F61" s="45"/>
      <c r="G61" s="45"/>
      <c r="H61" s="45"/>
      <c r="I61" s="45"/>
      <c r="J61" s="45"/>
      <c r="K61" s="45"/>
      <c r="L61" s="45"/>
      <c r="M61" s="45"/>
      <c r="N61" s="45"/>
      <c r="O61" s="45"/>
      <c r="P61" s="45"/>
      <c r="Q61" s="45"/>
      <c r="R61" s="45"/>
      <c r="S61" s="45"/>
      <c r="T61" s="45"/>
      <c r="U61" s="45"/>
    </row>
    <row r="62" spans="1:21" ht="12.75" customHeight="1" x14ac:dyDescent="0.2">
      <c r="A62" s="96"/>
      <c r="B62" s="95" t="s">
        <v>2936</v>
      </c>
      <c r="C62" s="230" t="s">
        <v>2959</v>
      </c>
      <c r="D62" s="306"/>
      <c r="E62" s="45"/>
      <c r="F62" s="45"/>
      <c r="G62" s="45"/>
      <c r="H62" s="45"/>
      <c r="I62" s="45"/>
      <c r="J62" s="45"/>
      <c r="K62" s="45"/>
      <c r="L62" s="45"/>
      <c r="M62" s="45"/>
      <c r="N62" s="45"/>
      <c r="O62" s="45"/>
      <c r="P62" s="45"/>
      <c r="Q62" s="45"/>
      <c r="R62" s="45"/>
      <c r="S62" s="45"/>
      <c r="T62" s="45"/>
      <c r="U62" s="45"/>
    </row>
    <row r="63" spans="1:21" ht="12.75" customHeight="1" x14ac:dyDescent="0.2">
      <c r="A63" s="139"/>
      <c r="B63" s="95" t="s">
        <v>2938</v>
      </c>
      <c r="C63" s="230" t="s">
        <v>2960</v>
      </c>
      <c r="D63" s="306"/>
      <c r="E63" s="45"/>
      <c r="F63" s="45"/>
      <c r="G63" s="45"/>
      <c r="H63" s="45"/>
      <c r="I63" s="45"/>
      <c r="J63" s="45"/>
      <c r="K63" s="45"/>
      <c r="L63" s="45"/>
      <c r="M63" s="45"/>
      <c r="N63" s="45"/>
      <c r="O63" s="45"/>
      <c r="P63" s="45"/>
      <c r="Q63" s="45"/>
      <c r="R63" s="45"/>
      <c r="S63" s="45"/>
      <c r="T63" s="45"/>
      <c r="U63" s="45"/>
    </row>
    <row r="64" spans="1:21" ht="12.75" customHeight="1" x14ac:dyDescent="0.2">
      <c r="A64" s="96"/>
      <c r="B64" s="95" t="s">
        <v>2940</v>
      </c>
      <c r="C64" s="230" t="s">
        <v>2961</v>
      </c>
      <c r="D64" s="306"/>
      <c r="E64" s="45"/>
      <c r="F64" s="45"/>
      <c r="G64" s="45"/>
      <c r="H64" s="45"/>
      <c r="I64" s="45"/>
      <c r="J64" s="45"/>
      <c r="K64" s="45"/>
      <c r="L64" s="45"/>
      <c r="M64" s="45"/>
      <c r="N64" s="45"/>
      <c r="O64" s="45"/>
      <c r="P64" s="45"/>
      <c r="Q64" s="45"/>
      <c r="R64" s="45"/>
      <c r="S64" s="45"/>
      <c r="T64" s="45"/>
      <c r="U64" s="45"/>
    </row>
    <row r="65" spans="1:22" ht="12.75" customHeight="1" x14ac:dyDescent="0.2">
      <c r="A65" s="139" t="s">
        <v>2294</v>
      </c>
      <c r="B65" s="140" t="s">
        <v>2962</v>
      </c>
      <c r="C65" s="230" t="s">
        <v>2963</v>
      </c>
      <c r="D65" s="48">
        <f>SUM(D66:D69)</f>
        <v>0</v>
      </c>
      <c r="E65" s="45"/>
      <c r="F65" s="45"/>
      <c r="G65" s="45"/>
      <c r="H65" s="45"/>
      <c r="I65" s="45"/>
      <c r="J65" s="45"/>
      <c r="K65" s="45"/>
      <c r="L65" s="45"/>
      <c r="M65" s="45"/>
      <c r="N65" s="45"/>
      <c r="O65" s="45"/>
      <c r="P65" s="45"/>
      <c r="Q65" s="45"/>
      <c r="R65" s="45"/>
      <c r="S65" s="45"/>
      <c r="T65" s="45"/>
      <c r="U65" s="45"/>
    </row>
    <row r="66" spans="1:22" ht="12.75" customHeight="1" x14ac:dyDescent="0.2">
      <c r="A66" s="96"/>
      <c r="B66" s="95" t="s">
        <v>2934</v>
      </c>
      <c r="C66" s="230" t="s">
        <v>2964</v>
      </c>
      <c r="D66" s="306"/>
      <c r="E66" s="45"/>
      <c r="F66" s="45"/>
      <c r="G66" s="45"/>
      <c r="H66" s="45"/>
      <c r="I66" s="45"/>
      <c r="J66" s="45"/>
      <c r="K66" s="45"/>
      <c r="L66" s="45"/>
      <c r="M66" s="45"/>
      <c r="N66" s="45"/>
      <c r="O66" s="45"/>
      <c r="P66" s="45"/>
      <c r="Q66" s="45"/>
      <c r="R66" s="45"/>
      <c r="S66" s="45"/>
      <c r="T66" s="45"/>
      <c r="U66" s="45"/>
    </row>
    <row r="67" spans="1:22" ht="12.75" customHeight="1" x14ac:dyDescent="0.2">
      <c r="A67" s="96"/>
      <c r="B67" s="95" t="s">
        <v>2936</v>
      </c>
      <c r="C67" s="230" t="s">
        <v>2965</v>
      </c>
      <c r="D67" s="306"/>
      <c r="E67" s="45"/>
      <c r="F67" s="45"/>
      <c r="G67" s="45"/>
      <c r="H67" s="45"/>
      <c r="I67" s="45"/>
      <c r="J67" s="45"/>
      <c r="K67" s="45"/>
      <c r="L67" s="45"/>
      <c r="M67" s="45"/>
      <c r="N67" s="45"/>
      <c r="O67" s="45"/>
      <c r="P67" s="45"/>
      <c r="Q67" s="45"/>
      <c r="R67" s="45"/>
      <c r="S67" s="45"/>
      <c r="T67" s="45"/>
      <c r="U67" s="45"/>
    </row>
    <row r="68" spans="1:22" ht="12.75" customHeight="1" x14ac:dyDescent="0.2">
      <c r="A68" s="96"/>
      <c r="B68" s="95" t="s">
        <v>2938</v>
      </c>
      <c r="C68" s="230" t="s">
        <v>2966</v>
      </c>
      <c r="D68" s="306"/>
      <c r="E68" s="45"/>
      <c r="F68" s="45"/>
      <c r="G68" s="45"/>
      <c r="H68" s="45"/>
      <c r="I68" s="45"/>
      <c r="J68" s="45"/>
      <c r="K68" s="45"/>
      <c r="L68" s="45"/>
      <c r="M68" s="45"/>
      <c r="N68" s="45"/>
      <c r="O68" s="45"/>
      <c r="P68" s="45"/>
      <c r="Q68" s="45"/>
      <c r="R68" s="45"/>
      <c r="S68" s="45"/>
      <c r="T68" s="45"/>
      <c r="U68" s="45"/>
    </row>
    <row r="69" spans="1:22" ht="12.75" customHeight="1" x14ac:dyDescent="0.2">
      <c r="A69" s="96"/>
      <c r="B69" s="95" t="s">
        <v>2940</v>
      </c>
      <c r="C69" s="230" t="s">
        <v>2967</v>
      </c>
      <c r="D69" s="306"/>
      <c r="E69" s="45"/>
      <c r="F69" s="45"/>
      <c r="G69" s="45"/>
      <c r="H69" s="45"/>
      <c r="I69" s="45"/>
      <c r="J69" s="45"/>
      <c r="K69" s="45"/>
      <c r="L69" s="45"/>
      <c r="M69" s="45"/>
      <c r="N69" s="45"/>
      <c r="O69" s="45"/>
      <c r="P69" s="45"/>
      <c r="Q69" s="45"/>
      <c r="R69" s="45"/>
      <c r="S69" s="45"/>
      <c r="T69" s="45"/>
      <c r="U69" s="45"/>
    </row>
    <row r="70" spans="1:22" ht="24" x14ac:dyDescent="0.2">
      <c r="A70" s="141" t="s">
        <v>2296</v>
      </c>
      <c r="B70" s="142" t="s">
        <v>2968</v>
      </c>
      <c r="C70" s="231" t="s">
        <v>2969</v>
      </c>
      <c r="D70" s="137">
        <f>SUM(D71:D74)</f>
        <v>0</v>
      </c>
      <c r="E70" s="45"/>
      <c r="F70" s="45"/>
      <c r="G70" s="45"/>
      <c r="H70" s="45"/>
      <c r="I70" s="45"/>
      <c r="J70" s="45"/>
      <c r="K70" s="45"/>
      <c r="L70" s="45"/>
      <c r="M70" s="45"/>
      <c r="N70" s="45"/>
      <c r="O70" s="45"/>
      <c r="P70" s="45"/>
      <c r="Q70" s="45"/>
      <c r="R70" s="45"/>
      <c r="S70" s="45"/>
      <c r="T70" s="45"/>
      <c r="U70" s="45"/>
      <c r="V70" s="20"/>
    </row>
    <row r="71" spans="1:22" ht="12.75" customHeight="1" x14ac:dyDescent="0.2">
      <c r="A71" s="104"/>
      <c r="B71" s="105" t="s">
        <v>2934</v>
      </c>
      <c r="C71" s="231" t="s">
        <v>2970</v>
      </c>
      <c r="D71" s="306"/>
      <c r="E71" s="45"/>
      <c r="F71" s="45"/>
      <c r="G71" s="45"/>
      <c r="H71" s="45"/>
      <c r="I71" s="45"/>
      <c r="J71" s="45"/>
      <c r="K71" s="45"/>
      <c r="L71" s="45"/>
      <c r="M71" s="45"/>
      <c r="N71" s="45"/>
      <c r="O71" s="45"/>
      <c r="P71" s="45"/>
      <c r="Q71" s="45"/>
      <c r="R71" s="45"/>
      <c r="S71" s="45"/>
      <c r="T71" s="45"/>
      <c r="U71" s="45"/>
      <c r="V71" s="20"/>
    </row>
    <row r="72" spans="1:22" ht="12.75" customHeight="1" x14ac:dyDescent="0.2">
      <c r="A72" s="104"/>
      <c r="B72" s="105" t="s">
        <v>2936</v>
      </c>
      <c r="C72" s="231" t="s">
        <v>2971</v>
      </c>
      <c r="D72" s="306"/>
      <c r="E72" s="45"/>
      <c r="F72" s="45"/>
      <c r="G72" s="45"/>
      <c r="H72" s="45"/>
      <c r="I72" s="45"/>
      <c r="J72" s="45"/>
      <c r="K72" s="45"/>
      <c r="L72" s="45"/>
      <c r="M72" s="45"/>
      <c r="N72" s="45"/>
      <c r="O72" s="45"/>
      <c r="P72" s="45"/>
      <c r="Q72" s="45"/>
      <c r="R72" s="45"/>
      <c r="S72" s="45"/>
      <c r="T72" s="45"/>
      <c r="U72" s="45"/>
      <c r="V72" s="20"/>
    </row>
    <row r="73" spans="1:22" ht="12.75" customHeight="1" x14ac:dyDescent="0.2">
      <c r="A73" s="104"/>
      <c r="B73" s="105" t="s">
        <v>2938</v>
      </c>
      <c r="C73" s="231" t="s">
        <v>2972</v>
      </c>
      <c r="D73" s="306"/>
      <c r="E73" s="45"/>
      <c r="F73" s="45"/>
      <c r="G73" s="45"/>
      <c r="H73" s="45"/>
      <c r="I73" s="45"/>
      <c r="J73" s="45"/>
      <c r="K73" s="45"/>
      <c r="L73" s="45"/>
      <c r="M73" s="45"/>
      <c r="N73" s="45"/>
      <c r="O73" s="45"/>
      <c r="P73" s="45"/>
      <c r="Q73" s="45"/>
      <c r="R73" s="45"/>
      <c r="S73" s="45"/>
      <c r="T73" s="45"/>
      <c r="U73" s="45"/>
      <c r="V73" s="20"/>
    </row>
    <row r="74" spans="1:22" ht="12.75" customHeight="1" x14ac:dyDescent="0.2">
      <c r="A74" s="104"/>
      <c r="B74" s="105" t="s">
        <v>2940</v>
      </c>
      <c r="C74" s="231" t="s">
        <v>2973</v>
      </c>
      <c r="D74" s="306"/>
      <c r="E74" s="45"/>
      <c r="F74" s="45"/>
      <c r="G74" s="45"/>
      <c r="H74" s="45"/>
      <c r="I74" s="45"/>
      <c r="J74" s="45"/>
      <c r="K74" s="45"/>
      <c r="L74" s="45"/>
      <c r="M74" s="45"/>
      <c r="N74" s="45"/>
      <c r="O74" s="45"/>
      <c r="P74" s="45"/>
      <c r="Q74" s="45"/>
      <c r="R74" s="45"/>
      <c r="S74" s="45"/>
      <c r="T74" s="45"/>
      <c r="U74" s="45"/>
      <c r="V74" s="20"/>
    </row>
    <row r="75" spans="1:22" ht="12.75" customHeight="1" x14ac:dyDescent="0.2">
      <c r="A75" s="139" t="s">
        <v>2298</v>
      </c>
      <c r="B75" s="140" t="s">
        <v>2974</v>
      </c>
      <c r="C75" s="230" t="s">
        <v>2975</v>
      </c>
      <c r="D75" s="48">
        <f>SUM(D76:D79)</f>
        <v>0</v>
      </c>
      <c r="E75" s="45"/>
      <c r="F75" s="45"/>
      <c r="G75" s="45"/>
      <c r="H75" s="45"/>
      <c r="I75" s="45"/>
      <c r="J75" s="45"/>
      <c r="K75" s="45"/>
      <c r="L75" s="45"/>
      <c r="M75" s="45"/>
      <c r="N75" s="45"/>
      <c r="O75" s="45"/>
      <c r="P75" s="45"/>
      <c r="Q75" s="45"/>
      <c r="R75" s="45"/>
      <c r="S75" s="45"/>
      <c r="T75" s="45"/>
      <c r="U75" s="45"/>
    </row>
    <row r="76" spans="1:22" ht="12.75" customHeight="1" x14ac:dyDescent="0.2">
      <c r="A76" s="96"/>
      <c r="B76" s="95" t="s">
        <v>2934</v>
      </c>
      <c r="C76" s="230" t="s">
        <v>2976</v>
      </c>
      <c r="D76" s="306"/>
      <c r="E76" s="45"/>
      <c r="F76" s="45"/>
      <c r="G76" s="45"/>
      <c r="H76" s="45"/>
      <c r="I76" s="45"/>
      <c r="J76" s="45"/>
      <c r="K76" s="45"/>
      <c r="L76" s="45"/>
      <c r="M76" s="45"/>
      <c r="N76" s="45"/>
      <c r="O76" s="45"/>
      <c r="P76" s="45"/>
      <c r="Q76" s="45"/>
      <c r="R76" s="45"/>
      <c r="S76" s="45"/>
      <c r="T76" s="45"/>
      <c r="U76" s="45"/>
    </row>
    <row r="77" spans="1:22" ht="12.75" customHeight="1" x14ac:dyDescent="0.2">
      <c r="A77" s="96"/>
      <c r="B77" s="95" t="s">
        <v>2936</v>
      </c>
      <c r="C77" s="230" t="s">
        <v>2977</v>
      </c>
      <c r="D77" s="306"/>
      <c r="E77" s="45"/>
      <c r="F77" s="45"/>
      <c r="G77" s="45"/>
      <c r="H77" s="45"/>
      <c r="I77" s="45"/>
      <c r="J77" s="45"/>
      <c r="K77" s="45"/>
      <c r="L77" s="45"/>
      <c r="M77" s="45"/>
      <c r="N77" s="45"/>
      <c r="O77" s="45"/>
      <c r="P77" s="45"/>
      <c r="Q77" s="45"/>
      <c r="R77" s="45"/>
      <c r="S77" s="45"/>
      <c r="T77" s="45"/>
      <c r="U77" s="45"/>
    </row>
    <row r="78" spans="1:22" ht="12.75" customHeight="1" x14ac:dyDescent="0.2">
      <c r="A78" s="96"/>
      <c r="B78" s="95" t="s">
        <v>2938</v>
      </c>
      <c r="C78" s="230" t="s">
        <v>2978</v>
      </c>
      <c r="D78" s="306"/>
      <c r="E78" s="45"/>
      <c r="F78" s="45"/>
      <c r="G78" s="45"/>
      <c r="H78" s="45"/>
      <c r="I78" s="45"/>
      <c r="J78" s="45"/>
      <c r="K78" s="45"/>
      <c r="L78" s="45"/>
      <c r="M78" s="45"/>
      <c r="N78" s="45"/>
      <c r="O78" s="45"/>
      <c r="P78" s="45"/>
      <c r="Q78" s="45"/>
      <c r="R78" s="45"/>
      <c r="S78" s="45"/>
      <c r="T78" s="45"/>
      <c r="U78" s="45"/>
    </row>
    <row r="79" spans="1:22" ht="12.75" customHeight="1" x14ac:dyDescent="0.2">
      <c r="A79" s="139"/>
      <c r="B79" s="95" t="s">
        <v>2940</v>
      </c>
      <c r="C79" s="230" t="s">
        <v>2979</v>
      </c>
      <c r="D79" s="306"/>
      <c r="E79" s="45"/>
      <c r="F79" s="45"/>
      <c r="G79" s="45"/>
      <c r="H79" s="45"/>
      <c r="I79" s="45"/>
      <c r="J79" s="45"/>
      <c r="K79" s="45"/>
      <c r="L79" s="45"/>
      <c r="M79" s="45"/>
      <c r="N79" s="45"/>
      <c r="O79" s="45"/>
      <c r="P79" s="45"/>
      <c r="Q79" s="45"/>
      <c r="R79" s="45"/>
      <c r="S79" s="45"/>
      <c r="T79" s="45"/>
      <c r="U79" s="45"/>
    </row>
    <row r="80" spans="1:22" ht="24" x14ac:dyDescent="0.2">
      <c r="A80" s="139" t="s">
        <v>2300</v>
      </c>
      <c r="B80" s="250" t="s">
        <v>2980</v>
      </c>
      <c r="C80" s="230" t="s">
        <v>2981</v>
      </c>
      <c r="D80" s="48">
        <f>SUM(D81:D84)</f>
        <v>0</v>
      </c>
      <c r="E80" s="45"/>
      <c r="F80" s="45"/>
      <c r="G80" s="45"/>
      <c r="H80" s="45"/>
      <c r="I80" s="45"/>
      <c r="J80" s="45"/>
      <c r="K80" s="45"/>
      <c r="L80" s="45"/>
      <c r="M80" s="45"/>
      <c r="N80" s="45"/>
      <c r="O80" s="45"/>
      <c r="P80" s="45"/>
      <c r="Q80" s="45"/>
      <c r="R80" s="45"/>
      <c r="S80" s="45"/>
      <c r="T80" s="45"/>
      <c r="U80" s="45"/>
    </row>
    <row r="81" spans="1:21" ht="12.75" customHeight="1" x14ac:dyDescent="0.2">
      <c r="A81" s="139"/>
      <c r="B81" s="95" t="s">
        <v>2934</v>
      </c>
      <c r="C81" s="230" t="s">
        <v>2982</v>
      </c>
      <c r="D81" s="306"/>
      <c r="E81" s="45"/>
      <c r="F81" s="45"/>
      <c r="G81" s="45"/>
      <c r="H81" s="45"/>
      <c r="I81" s="45"/>
      <c r="J81" s="45"/>
      <c r="K81" s="45"/>
      <c r="L81" s="45"/>
      <c r="M81" s="45"/>
      <c r="N81" s="45"/>
      <c r="O81" s="45"/>
      <c r="P81" s="45"/>
      <c r="Q81" s="45"/>
      <c r="R81" s="45"/>
      <c r="S81" s="45"/>
      <c r="T81" s="45"/>
      <c r="U81" s="45"/>
    </row>
    <row r="82" spans="1:21" ht="12.75" customHeight="1" x14ac:dyDescent="0.2">
      <c r="A82" s="139"/>
      <c r="B82" s="95" t="s">
        <v>2936</v>
      </c>
      <c r="C82" s="230" t="s">
        <v>2983</v>
      </c>
      <c r="D82" s="306"/>
      <c r="E82" s="45"/>
      <c r="F82" s="45"/>
      <c r="G82" s="45"/>
      <c r="H82" s="45"/>
      <c r="I82" s="45"/>
      <c r="J82" s="45"/>
      <c r="K82" s="45"/>
      <c r="L82" s="45"/>
      <c r="M82" s="45"/>
      <c r="N82" s="45"/>
      <c r="O82" s="45"/>
      <c r="P82" s="45"/>
      <c r="Q82" s="45"/>
      <c r="R82" s="45"/>
      <c r="S82" s="45"/>
      <c r="T82" s="45"/>
      <c r="U82" s="45"/>
    </row>
    <row r="83" spans="1:21" ht="12.75" customHeight="1" x14ac:dyDescent="0.2">
      <c r="A83" s="139"/>
      <c r="B83" s="95" t="s">
        <v>2938</v>
      </c>
      <c r="C83" s="230" t="s">
        <v>2984</v>
      </c>
      <c r="D83" s="306"/>
      <c r="E83" s="45"/>
      <c r="F83" s="45"/>
      <c r="G83" s="45"/>
      <c r="H83" s="45"/>
      <c r="I83" s="45"/>
      <c r="J83" s="45"/>
      <c r="K83" s="45"/>
      <c r="L83" s="45"/>
      <c r="M83" s="45"/>
      <c r="N83" s="45"/>
      <c r="O83" s="45"/>
      <c r="P83" s="45"/>
      <c r="Q83" s="45"/>
      <c r="R83" s="45"/>
      <c r="S83" s="45"/>
      <c r="T83" s="45"/>
      <c r="U83" s="45"/>
    </row>
    <row r="84" spans="1:21" ht="12.75" customHeight="1" x14ac:dyDescent="0.2">
      <c r="A84" s="139"/>
      <c r="B84" s="95" t="s">
        <v>2940</v>
      </c>
      <c r="C84" s="230" t="s">
        <v>2985</v>
      </c>
      <c r="D84" s="306"/>
      <c r="E84" s="45"/>
      <c r="F84" s="45"/>
      <c r="G84" s="45"/>
      <c r="H84" s="45"/>
      <c r="I84" s="45"/>
      <c r="J84" s="45"/>
      <c r="K84" s="45"/>
      <c r="L84" s="45"/>
      <c r="M84" s="45"/>
      <c r="N84" s="45"/>
      <c r="O84" s="45"/>
      <c r="P84" s="45"/>
      <c r="Q84" s="45"/>
      <c r="R84" s="45"/>
      <c r="S84" s="45"/>
      <c r="T84" s="45"/>
      <c r="U84" s="45"/>
    </row>
    <row r="85" spans="1:21" ht="12.75" customHeight="1" x14ac:dyDescent="0.2">
      <c r="A85" s="139" t="s">
        <v>2302</v>
      </c>
      <c r="B85" s="250" t="s">
        <v>2986</v>
      </c>
      <c r="C85" s="230" t="s">
        <v>2987</v>
      </c>
      <c r="D85" s="48">
        <f>SUM(D86:D89)</f>
        <v>0</v>
      </c>
      <c r="E85" s="45"/>
      <c r="F85" s="45"/>
      <c r="G85" s="45"/>
      <c r="H85" s="45"/>
      <c r="I85" s="45"/>
      <c r="J85" s="45"/>
      <c r="K85" s="45"/>
      <c r="L85" s="45"/>
      <c r="M85" s="45"/>
      <c r="N85" s="45"/>
      <c r="O85" s="45"/>
      <c r="P85" s="45"/>
      <c r="Q85" s="45"/>
      <c r="R85" s="45"/>
      <c r="S85" s="45"/>
      <c r="T85" s="45"/>
      <c r="U85" s="45"/>
    </row>
    <row r="86" spans="1:21" ht="12.75" customHeight="1" x14ac:dyDescent="0.2">
      <c r="A86" s="139"/>
      <c r="B86" s="95" t="s">
        <v>2934</v>
      </c>
      <c r="C86" s="230" t="s">
        <v>2988</v>
      </c>
      <c r="D86" s="306"/>
      <c r="E86" s="45"/>
      <c r="F86" s="45"/>
      <c r="G86" s="45"/>
      <c r="H86" s="45"/>
      <c r="I86" s="45"/>
      <c r="J86" s="45"/>
      <c r="K86" s="45"/>
      <c r="L86" s="45"/>
      <c r="M86" s="45"/>
      <c r="N86" s="45"/>
      <c r="O86" s="45"/>
      <c r="P86" s="45"/>
      <c r="Q86" s="45"/>
      <c r="R86" s="45"/>
      <c r="S86" s="45"/>
      <c r="T86" s="45"/>
      <c r="U86" s="45"/>
    </row>
    <row r="87" spans="1:21" ht="12.75" customHeight="1" x14ac:dyDescent="0.2">
      <c r="A87" s="139"/>
      <c r="B87" s="95" t="s">
        <v>2936</v>
      </c>
      <c r="C87" s="230" t="s">
        <v>2989</v>
      </c>
      <c r="D87" s="306"/>
      <c r="E87" s="45"/>
      <c r="F87" s="45"/>
      <c r="G87" s="45"/>
      <c r="H87" s="45"/>
      <c r="I87" s="45"/>
      <c r="J87" s="45"/>
      <c r="K87" s="45"/>
      <c r="L87" s="45"/>
      <c r="M87" s="45"/>
      <c r="N87" s="45"/>
      <c r="O87" s="45"/>
      <c r="P87" s="45"/>
      <c r="Q87" s="45"/>
      <c r="R87" s="45"/>
      <c r="S87" s="45"/>
      <c r="T87" s="45"/>
      <c r="U87" s="45"/>
    </row>
    <row r="88" spans="1:21" ht="12.75" customHeight="1" x14ac:dyDescent="0.2">
      <c r="A88" s="139"/>
      <c r="B88" s="95" t="s">
        <v>2938</v>
      </c>
      <c r="C88" s="230" t="s">
        <v>2990</v>
      </c>
      <c r="D88" s="306"/>
      <c r="E88" s="45"/>
      <c r="F88" s="45"/>
      <c r="G88" s="45"/>
      <c r="H88" s="45"/>
      <c r="I88" s="45"/>
      <c r="J88" s="45"/>
      <c r="K88" s="45"/>
      <c r="L88" s="45"/>
      <c r="M88" s="45"/>
      <c r="N88" s="45"/>
      <c r="O88" s="45"/>
      <c r="P88" s="45"/>
      <c r="Q88" s="45"/>
      <c r="R88" s="45"/>
      <c r="S88" s="45"/>
      <c r="T88" s="45"/>
      <c r="U88" s="45"/>
    </row>
    <row r="89" spans="1:21" ht="12.75" customHeight="1" x14ac:dyDescent="0.2">
      <c r="A89" s="139"/>
      <c r="B89" s="95" t="s">
        <v>2940</v>
      </c>
      <c r="C89" s="230" t="s">
        <v>2991</v>
      </c>
      <c r="D89" s="306"/>
      <c r="E89" s="45"/>
      <c r="F89" s="45"/>
      <c r="G89" s="45"/>
      <c r="H89" s="45"/>
      <c r="I89" s="45"/>
      <c r="J89" s="45"/>
      <c r="K89" s="45"/>
      <c r="L89" s="45"/>
      <c r="M89" s="45"/>
      <c r="N89" s="45"/>
      <c r="O89" s="45"/>
      <c r="P89" s="45"/>
      <c r="Q89" s="45"/>
      <c r="R89" s="45"/>
      <c r="S89" s="45"/>
      <c r="T89" s="45"/>
      <c r="U89" s="45"/>
    </row>
    <row r="90" spans="1:21" ht="12.75" customHeight="1" x14ac:dyDescent="0.2">
      <c r="A90" s="139" t="s">
        <v>2304</v>
      </c>
      <c r="B90" s="140" t="s">
        <v>2992</v>
      </c>
      <c r="C90" s="230" t="s">
        <v>2993</v>
      </c>
      <c r="D90" s="48">
        <f>SUM(D91:D94)</f>
        <v>0</v>
      </c>
      <c r="E90" s="45"/>
      <c r="F90" s="45"/>
      <c r="G90" s="45"/>
      <c r="H90" s="45"/>
      <c r="I90" s="45"/>
      <c r="J90" s="45"/>
      <c r="K90" s="45"/>
      <c r="L90" s="45"/>
      <c r="M90" s="45"/>
      <c r="N90" s="45"/>
      <c r="O90" s="45"/>
      <c r="P90" s="45"/>
      <c r="Q90" s="45"/>
      <c r="R90" s="45"/>
      <c r="S90" s="45"/>
      <c r="T90" s="45"/>
      <c r="U90" s="45"/>
    </row>
    <row r="91" spans="1:21" ht="12.75" customHeight="1" x14ac:dyDescent="0.2">
      <c r="A91" s="139"/>
      <c r="B91" s="95" t="s">
        <v>2934</v>
      </c>
      <c r="C91" s="230" t="s">
        <v>2994</v>
      </c>
      <c r="D91" s="306"/>
      <c r="E91" s="45"/>
      <c r="F91" s="45"/>
      <c r="G91" s="45"/>
      <c r="H91" s="45"/>
      <c r="I91" s="45"/>
      <c r="J91" s="45"/>
      <c r="K91" s="45"/>
      <c r="L91" s="45"/>
      <c r="M91" s="45"/>
      <c r="N91" s="45"/>
      <c r="O91" s="45"/>
      <c r="P91" s="45"/>
      <c r="Q91" s="45"/>
      <c r="R91" s="45"/>
      <c r="S91" s="45"/>
      <c r="T91" s="45"/>
      <c r="U91" s="45"/>
    </row>
    <row r="92" spans="1:21" ht="12.75" customHeight="1" x14ac:dyDescent="0.2">
      <c r="A92" s="139"/>
      <c r="B92" s="95" t="s">
        <v>2936</v>
      </c>
      <c r="C92" s="230" t="s">
        <v>2995</v>
      </c>
      <c r="D92" s="306"/>
      <c r="E92" s="45"/>
      <c r="F92" s="45"/>
      <c r="G92" s="45"/>
      <c r="H92" s="45"/>
      <c r="I92" s="45"/>
      <c r="J92" s="45"/>
      <c r="K92" s="45"/>
      <c r="L92" s="45"/>
      <c r="M92" s="45"/>
      <c r="N92" s="45"/>
      <c r="O92" s="45"/>
      <c r="P92" s="45"/>
      <c r="Q92" s="45"/>
      <c r="R92" s="45"/>
      <c r="S92" s="45"/>
      <c r="T92" s="45"/>
      <c r="U92" s="45"/>
    </row>
    <row r="93" spans="1:21" ht="12.75" customHeight="1" x14ac:dyDescent="0.2">
      <c r="A93" s="96"/>
      <c r="B93" s="95" t="s">
        <v>2938</v>
      </c>
      <c r="C93" s="230" t="s">
        <v>2996</v>
      </c>
      <c r="D93" s="306"/>
      <c r="E93" s="45"/>
      <c r="F93" s="45"/>
      <c r="G93" s="45"/>
      <c r="H93" s="45"/>
      <c r="I93" s="45"/>
      <c r="J93" s="45"/>
      <c r="K93" s="45"/>
      <c r="L93" s="45"/>
      <c r="M93" s="45"/>
      <c r="N93" s="45"/>
      <c r="O93" s="45"/>
      <c r="P93" s="45"/>
      <c r="Q93" s="45"/>
      <c r="R93" s="45"/>
      <c r="S93" s="45"/>
      <c r="T93" s="45"/>
      <c r="U93" s="45"/>
    </row>
    <row r="94" spans="1:21" ht="12.75" customHeight="1" x14ac:dyDescent="0.2">
      <c r="A94" s="96"/>
      <c r="B94" s="95" t="s">
        <v>2940</v>
      </c>
      <c r="C94" s="230" t="s">
        <v>2997</v>
      </c>
      <c r="D94" s="306"/>
      <c r="E94" s="45"/>
      <c r="F94" s="45"/>
      <c r="G94" s="45"/>
      <c r="H94" s="45"/>
      <c r="I94" s="45"/>
      <c r="J94" s="45"/>
      <c r="K94" s="45"/>
      <c r="L94" s="45"/>
      <c r="M94" s="45"/>
      <c r="N94" s="45"/>
      <c r="O94" s="45"/>
      <c r="P94" s="45"/>
      <c r="Q94" s="45"/>
      <c r="R94" s="45"/>
      <c r="S94" s="45"/>
      <c r="T94" s="45"/>
      <c r="U94" s="45"/>
    </row>
    <row r="95" spans="1:21" ht="36" x14ac:dyDescent="0.2">
      <c r="A95" s="139" t="s">
        <v>2891</v>
      </c>
      <c r="B95" s="140" t="s">
        <v>2998</v>
      </c>
      <c r="C95" s="230" t="s">
        <v>2999</v>
      </c>
      <c r="D95" s="48">
        <f>SUM(D96:D100)</f>
        <v>0</v>
      </c>
      <c r="E95" s="45"/>
      <c r="F95" s="45"/>
      <c r="G95" s="45"/>
      <c r="H95" s="45"/>
      <c r="I95" s="45"/>
      <c r="J95" s="45"/>
      <c r="K95" s="45"/>
      <c r="L95" s="45"/>
      <c r="M95" s="45"/>
      <c r="N95" s="45"/>
      <c r="O95" s="45"/>
      <c r="P95" s="45"/>
      <c r="Q95" s="45"/>
      <c r="R95" s="45"/>
      <c r="S95" s="45"/>
      <c r="T95" s="45"/>
      <c r="U95" s="45"/>
    </row>
    <row r="96" spans="1:21" ht="12.75" customHeight="1" x14ac:dyDescent="0.2">
      <c r="A96" s="96">
        <v>251.25299999999999</v>
      </c>
      <c r="B96" s="95" t="s">
        <v>2894</v>
      </c>
      <c r="C96" s="230" t="s">
        <v>3000</v>
      </c>
      <c r="D96" s="306"/>
      <c r="E96" s="45"/>
      <c r="F96" s="45"/>
      <c r="G96" s="45"/>
      <c r="H96" s="45"/>
      <c r="I96" s="45"/>
      <c r="J96" s="45"/>
      <c r="K96" s="45"/>
      <c r="L96" s="45"/>
      <c r="M96" s="45"/>
      <c r="N96" s="45"/>
      <c r="O96" s="45"/>
      <c r="P96" s="45"/>
      <c r="Q96" s="45"/>
      <c r="R96" s="45"/>
      <c r="S96" s="45"/>
      <c r="T96" s="45"/>
      <c r="U96" s="45"/>
    </row>
    <row r="97" spans="1:21" ht="12.75" customHeight="1" x14ac:dyDescent="0.2">
      <c r="A97" s="96" t="s">
        <v>2896</v>
      </c>
      <c r="B97" s="95" t="s">
        <v>2317</v>
      </c>
      <c r="C97" s="230" t="s">
        <v>3001</v>
      </c>
      <c r="D97" s="306"/>
      <c r="E97" s="45"/>
      <c r="F97" s="45"/>
      <c r="G97" s="45"/>
      <c r="H97" s="45"/>
      <c r="I97" s="45"/>
      <c r="J97" s="45"/>
      <c r="K97" s="45"/>
      <c r="L97" s="45"/>
      <c r="M97" s="45"/>
      <c r="N97" s="45"/>
      <c r="O97" s="45"/>
      <c r="P97" s="45"/>
      <c r="Q97" s="45"/>
      <c r="R97" s="45"/>
      <c r="S97" s="45"/>
      <c r="T97" s="45"/>
      <c r="U97" s="45"/>
    </row>
    <row r="98" spans="1:21" ht="12.75" customHeight="1" x14ac:dyDescent="0.2">
      <c r="A98" s="96" t="s">
        <v>2898</v>
      </c>
      <c r="B98" s="95" t="s">
        <v>2321</v>
      </c>
      <c r="C98" s="230" t="s">
        <v>3002</v>
      </c>
      <c r="D98" s="306"/>
      <c r="E98" s="45"/>
      <c r="F98" s="45"/>
      <c r="G98" s="45"/>
      <c r="H98" s="45"/>
      <c r="I98" s="45"/>
      <c r="J98" s="45"/>
      <c r="K98" s="45"/>
      <c r="L98" s="45"/>
      <c r="M98" s="45"/>
      <c r="N98" s="45"/>
      <c r="O98" s="45"/>
      <c r="P98" s="45"/>
      <c r="Q98" s="45"/>
      <c r="R98" s="45"/>
      <c r="S98" s="45"/>
      <c r="T98" s="45"/>
      <c r="U98" s="45"/>
    </row>
    <row r="99" spans="1:21" ht="24" x14ac:dyDescent="0.2">
      <c r="A99" s="96" t="s">
        <v>2925</v>
      </c>
      <c r="B99" s="95" t="s">
        <v>2901</v>
      </c>
      <c r="C99" s="230" t="s">
        <v>3003</v>
      </c>
      <c r="D99" s="306"/>
      <c r="E99" s="45"/>
      <c r="F99" s="45"/>
      <c r="G99" s="45"/>
      <c r="H99" s="45"/>
      <c r="I99" s="45"/>
      <c r="J99" s="45"/>
      <c r="K99" s="45"/>
      <c r="L99" s="45"/>
      <c r="M99" s="45"/>
      <c r="N99" s="45"/>
      <c r="O99" s="45"/>
      <c r="P99" s="45"/>
      <c r="Q99" s="45"/>
      <c r="R99" s="45"/>
      <c r="S99" s="45"/>
      <c r="T99" s="45"/>
      <c r="U99" s="45"/>
    </row>
    <row r="100" spans="1:21" ht="24" x14ac:dyDescent="0.2">
      <c r="A100" s="96" t="s">
        <v>2903</v>
      </c>
      <c r="B100" s="95" t="s">
        <v>2904</v>
      </c>
      <c r="C100" s="230" t="s">
        <v>3004</v>
      </c>
      <c r="D100" s="306"/>
      <c r="E100" s="45"/>
      <c r="F100" s="45"/>
      <c r="G100" s="45"/>
      <c r="H100" s="45"/>
      <c r="I100" s="45"/>
      <c r="J100" s="45"/>
      <c r="K100" s="45"/>
      <c r="L100" s="45"/>
      <c r="M100" s="45"/>
      <c r="N100" s="45"/>
      <c r="O100" s="45"/>
      <c r="P100" s="45"/>
      <c r="Q100" s="45"/>
      <c r="R100" s="45"/>
      <c r="S100" s="45"/>
      <c r="T100" s="45"/>
      <c r="U100" s="45"/>
    </row>
    <row r="101" spans="1:21" ht="24" x14ac:dyDescent="0.2">
      <c r="A101" s="139"/>
      <c r="B101" s="140" t="s">
        <v>3005</v>
      </c>
      <c r="C101" s="230" t="s">
        <v>3006</v>
      </c>
      <c r="D101" s="48">
        <f>SUM(D102:D105)</f>
        <v>860081.72</v>
      </c>
      <c r="E101" s="45"/>
      <c r="F101" s="45"/>
      <c r="G101" s="45"/>
      <c r="H101" s="45"/>
      <c r="I101" s="45"/>
      <c r="J101" s="45"/>
      <c r="K101" s="45"/>
      <c r="L101" s="45"/>
      <c r="M101" s="45"/>
      <c r="N101" s="45"/>
      <c r="O101" s="45"/>
      <c r="P101" s="45"/>
      <c r="Q101" s="45"/>
      <c r="R101" s="45"/>
      <c r="S101" s="45"/>
      <c r="T101" s="45"/>
      <c r="U101" s="45"/>
    </row>
    <row r="102" spans="1:21" ht="12.75" customHeight="1" x14ac:dyDescent="0.2">
      <c r="A102" s="96"/>
      <c r="B102" s="105" t="s">
        <v>2876</v>
      </c>
      <c r="C102" s="230" t="s">
        <v>3007</v>
      </c>
      <c r="D102" s="306">
        <v>295479.03999999998</v>
      </c>
      <c r="E102" s="45"/>
      <c r="F102" s="45"/>
      <c r="G102" s="45"/>
      <c r="H102" s="45"/>
      <c r="I102" s="45"/>
      <c r="J102" s="45"/>
      <c r="K102" s="45"/>
      <c r="L102" s="45"/>
      <c r="M102" s="45"/>
      <c r="N102" s="45"/>
      <c r="O102" s="45"/>
      <c r="P102" s="45"/>
      <c r="Q102" s="45"/>
      <c r="R102" s="45"/>
      <c r="S102" s="45"/>
      <c r="T102" s="45"/>
      <c r="U102" s="45"/>
    </row>
    <row r="103" spans="1:21" ht="12.75" customHeight="1" x14ac:dyDescent="0.2">
      <c r="A103" s="96" t="s">
        <v>2280</v>
      </c>
      <c r="B103" s="95" t="s">
        <v>2856</v>
      </c>
      <c r="C103" s="230" t="s">
        <v>3008</v>
      </c>
      <c r="D103" s="306">
        <v>564602.68000000005</v>
      </c>
      <c r="E103" s="45"/>
      <c r="F103" s="45"/>
      <c r="G103" s="45"/>
      <c r="H103" s="45"/>
      <c r="I103" s="45"/>
      <c r="J103" s="45"/>
      <c r="K103" s="45"/>
      <c r="L103" s="45"/>
      <c r="M103" s="45"/>
      <c r="N103" s="45"/>
      <c r="O103" s="45"/>
      <c r="P103" s="45"/>
      <c r="Q103" s="45"/>
      <c r="R103" s="45"/>
      <c r="S103" s="45"/>
      <c r="T103" s="45"/>
      <c r="U103" s="45"/>
    </row>
    <row r="104" spans="1:21" ht="12.75" customHeight="1" x14ac:dyDescent="0.2">
      <c r="A104" s="96" t="s">
        <v>2304</v>
      </c>
      <c r="B104" s="95" t="s">
        <v>2305</v>
      </c>
      <c r="C104" s="230" t="s">
        <v>3009</v>
      </c>
      <c r="D104" s="306"/>
      <c r="E104" s="45"/>
      <c r="F104" s="45"/>
      <c r="G104" s="45"/>
      <c r="H104" s="45"/>
      <c r="I104" s="45"/>
      <c r="J104" s="45"/>
      <c r="K104" s="45"/>
      <c r="L104" s="45"/>
      <c r="M104" s="45"/>
      <c r="N104" s="45"/>
      <c r="O104" s="45"/>
      <c r="P104" s="45"/>
      <c r="Q104" s="45"/>
      <c r="R104" s="45"/>
      <c r="S104" s="45"/>
      <c r="T104" s="45"/>
      <c r="U104" s="45"/>
    </row>
    <row r="105" spans="1:21" ht="12.75" customHeight="1" x14ac:dyDescent="0.2">
      <c r="A105" s="97" t="s">
        <v>2891</v>
      </c>
      <c r="B105" s="98" t="s">
        <v>3010</v>
      </c>
      <c r="C105" s="232" t="s">
        <v>3011</v>
      </c>
      <c r="D105" s="307"/>
      <c r="E105" s="45"/>
      <c r="F105" s="45"/>
      <c r="G105" s="45"/>
      <c r="H105" s="45"/>
      <c r="I105" s="45"/>
      <c r="J105" s="45"/>
      <c r="K105" s="45"/>
      <c r="L105" s="45"/>
      <c r="M105" s="45"/>
      <c r="N105" s="45"/>
      <c r="O105" s="45"/>
      <c r="P105" s="45"/>
      <c r="Q105" s="45"/>
      <c r="R105" s="45"/>
      <c r="S105" s="45"/>
      <c r="T105" s="45"/>
      <c r="U105" s="45"/>
    </row>
    <row r="106" spans="1:21" ht="15" customHeight="1" x14ac:dyDescent="0.2">
      <c r="A106" s="245"/>
      <c r="B106" s="245"/>
      <c r="C106" s="251"/>
      <c r="D106" s="45"/>
      <c r="E106" s="47"/>
      <c r="F106" s="47"/>
      <c r="G106" s="47"/>
      <c r="H106" s="47"/>
      <c r="I106" s="47"/>
      <c r="J106" s="47"/>
      <c r="K106" s="47"/>
      <c r="L106" s="47"/>
      <c r="M106" s="47"/>
      <c r="N106" s="47"/>
      <c r="O106" s="47"/>
      <c r="P106" s="47"/>
      <c r="Q106" s="47"/>
      <c r="R106" s="47"/>
      <c r="S106" s="47"/>
      <c r="T106" s="47"/>
      <c r="U106" s="47"/>
    </row>
    <row r="107" spans="1:21" ht="15" customHeight="1" x14ac:dyDescent="0.2">
      <c r="A107" s="245"/>
      <c r="B107" s="245"/>
      <c r="C107" s="251"/>
      <c r="D107" s="45"/>
      <c r="E107" s="47"/>
      <c r="F107" s="47"/>
      <c r="G107" s="47"/>
      <c r="H107" s="47"/>
      <c r="I107" s="47"/>
      <c r="J107" s="47"/>
      <c r="K107" s="47"/>
      <c r="L107" s="47"/>
      <c r="M107" s="47"/>
      <c r="N107" s="47"/>
      <c r="O107" s="47"/>
      <c r="P107" s="47"/>
      <c r="Q107" s="47"/>
      <c r="R107" s="47"/>
      <c r="S107" s="47"/>
      <c r="T107" s="47"/>
      <c r="U107" s="47"/>
    </row>
    <row r="108" spans="1:21" ht="15" customHeight="1" x14ac:dyDescent="0.2">
      <c r="A108" s="245"/>
      <c r="B108" s="245"/>
      <c r="C108" s="252"/>
      <c r="D108" s="47"/>
      <c r="E108" s="47"/>
      <c r="F108" s="47"/>
      <c r="G108" s="47"/>
      <c r="H108" s="47"/>
      <c r="I108" s="47"/>
      <c r="J108" s="47"/>
      <c r="K108" s="47"/>
      <c r="L108" s="47"/>
      <c r="M108" s="47"/>
      <c r="N108" s="47"/>
      <c r="O108" s="47"/>
      <c r="P108" s="47"/>
      <c r="Q108" s="47"/>
      <c r="R108" s="47"/>
      <c r="S108" s="47"/>
      <c r="T108" s="47"/>
      <c r="U108" s="47"/>
    </row>
    <row r="109" spans="1:21" ht="12.75" customHeight="1" x14ac:dyDescent="0.2">
      <c r="A109" s="244"/>
      <c r="B109" s="244"/>
      <c r="C109" s="253"/>
      <c r="D109" s="45"/>
      <c r="E109" s="45"/>
      <c r="F109" s="45"/>
      <c r="G109" s="45"/>
      <c r="H109" s="45"/>
      <c r="I109" s="45"/>
      <c r="J109" s="45"/>
      <c r="K109" s="45"/>
      <c r="L109" s="45"/>
      <c r="M109" s="45"/>
      <c r="N109" s="45"/>
      <c r="O109" s="45"/>
      <c r="P109" s="45"/>
      <c r="Q109" s="45"/>
      <c r="R109" s="45"/>
      <c r="S109" s="45"/>
      <c r="T109" s="45"/>
      <c r="U109" s="45"/>
    </row>
    <row r="110" spans="1:21" ht="12.75" customHeight="1" x14ac:dyDescent="0.2">
      <c r="A110" s="244"/>
      <c r="B110" s="244"/>
      <c r="C110" s="253"/>
      <c r="D110" s="45"/>
      <c r="E110" s="45"/>
      <c r="F110" s="45"/>
      <c r="G110" s="45"/>
      <c r="H110" s="45"/>
      <c r="I110" s="45"/>
      <c r="J110" s="45"/>
      <c r="K110" s="45"/>
      <c r="L110" s="45"/>
      <c r="M110" s="45"/>
      <c r="N110" s="45"/>
      <c r="O110" s="45"/>
      <c r="P110" s="45"/>
      <c r="Q110" s="45"/>
      <c r="R110" s="45"/>
      <c r="S110" s="45"/>
      <c r="T110" s="45"/>
      <c r="U110" s="45"/>
    </row>
    <row r="111" spans="1:21" ht="12.75" customHeight="1" x14ac:dyDescent="0.2">
      <c r="A111" s="244"/>
      <c r="B111" s="244"/>
      <c r="C111" s="253"/>
      <c r="D111" s="45"/>
      <c r="E111" s="45"/>
      <c r="F111" s="45"/>
      <c r="G111" s="45"/>
      <c r="H111" s="45"/>
      <c r="I111" s="45"/>
      <c r="J111" s="45"/>
      <c r="K111" s="45"/>
      <c r="L111" s="45"/>
      <c r="M111" s="45"/>
      <c r="N111" s="45"/>
      <c r="O111" s="45"/>
      <c r="P111" s="45"/>
      <c r="Q111" s="45"/>
      <c r="R111" s="45"/>
      <c r="S111" s="45"/>
      <c r="T111" s="45"/>
      <c r="U111" s="45"/>
    </row>
    <row r="112" spans="1:21" ht="12.75" customHeight="1" x14ac:dyDescent="0.2">
      <c r="A112" s="244"/>
      <c r="B112" s="244"/>
      <c r="C112" s="253"/>
      <c r="D112" s="45"/>
      <c r="E112" s="45"/>
      <c r="F112" s="45"/>
      <c r="G112" s="45"/>
      <c r="H112" s="45"/>
      <c r="I112" s="45"/>
      <c r="J112" s="45"/>
      <c r="K112" s="45"/>
      <c r="L112" s="45"/>
      <c r="M112" s="45"/>
      <c r="N112" s="45"/>
      <c r="O112" s="45"/>
      <c r="P112" s="45"/>
      <c r="Q112" s="45"/>
      <c r="R112" s="45"/>
      <c r="S112" s="45"/>
      <c r="T112" s="45"/>
      <c r="U112" s="45"/>
    </row>
    <row r="113" spans="1:21" ht="12.75" customHeight="1" x14ac:dyDescent="0.2">
      <c r="A113" s="244"/>
      <c r="B113" s="244"/>
      <c r="C113" s="253"/>
      <c r="D113" s="45"/>
      <c r="E113" s="45"/>
      <c r="F113" s="45"/>
      <c r="G113" s="45"/>
      <c r="H113" s="45"/>
      <c r="I113" s="45"/>
      <c r="J113" s="45"/>
      <c r="K113" s="45"/>
      <c r="L113" s="45"/>
      <c r="M113" s="45"/>
      <c r="N113" s="45"/>
      <c r="O113" s="45"/>
      <c r="P113" s="45"/>
      <c r="Q113" s="45"/>
      <c r="R113" s="45"/>
      <c r="S113" s="45"/>
      <c r="T113" s="45"/>
      <c r="U113" s="45"/>
    </row>
    <row r="114" spans="1:21" ht="12.75" customHeight="1" x14ac:dyDescent="0.2">
      <c r="A114" s="244"/>
      <c r="B114" s="244"/>
      <c r="C114" s="253"/>
      <c r="D114" s="45"/>
      <c r="E114" s="45"/>
      <c r="F114" s="45"/>
      <c r="G114" s="45"/>
      <c r="H114" s="45"/>
      <c r="I114" s="45"/>
      <c r="J114" s="45"/>
      <c r="K114" s="45"/>
      <c r="L114" s="45"/>
      <c r="M114" s="45"/>
      <c r="N114" s="45"/>
      <c r="O114" s="45"/>
      <c r="P114" s="45"/>
      <c r="Q114" s="45"/>
      <c r="R114" s="45"/>
      <c r="S114" s="45"/>
      <c r="T114" s="45"/>
      <c r="U114" s="45"/>
    </row>
    <row r="115" spans="1:21" ht="12.75" customHeight="1" x14ac:dyDescent="0.2">
      <c r="A115" s="244"/>
      <c r="B115" s="244"/>
      <c r="C115" s="253"/>
      <c r="D115" s="45"/>
      <c r="E115" s="45"/>
      <c r="F115" s="45"/>
      <c r="G115" s="45"/>
      <c r="H115" s="45"/>
      <c r="I115" s="45"/>
      <c r="J115" s="45"/>
      <c r="K115" s="45"/>
      <c r="L115" s="45"/>
      <c r="M115" s="45"/>
      <c r="N115" s="45"/>
      <c r="O115" s="45"/>
      <c r="P115" s="45"/>
      <c r="Q115" s="45"/>
      <c r="R115" s="45"/>
      <c r="S115" s="45"/>
      <c r="T115" s="45"/>
      <c r="U115" s="45"/>
    </row>
    <row r="116" spans="1:21" ht="12.75" customHeight="1" x14ac:dyDescent="0.2">
      <c r="A116" s="244"/>
      <c r="B116" s="244"/>
      <c r="C116" s="253"/>
      <c r="D116" s="45"/>
      <c r="E116" s="45"/>
      <c r="F116" s="45"/>
      <c r="G116" s="45"/>
      <c r="H116" s="45"/>
      <c r="I116" s="45"/>
      <c r="J116" s="45"/>
      <c r="K116" s="45"/>
      <c r="L116" s="45"/>
      <c r="M116" s="45"/>
      <c r="N116" s="45"/>
      <c r="O116" s="45"/>
      <c r="P116" s="45"/>
      <c r="Q116" s="45"/>
      <c r="R116" s="45"/>
      <c r="S116" s="45"/>
      <c r="T116" s="45"/>
      <c r="U116" s="45"/>
    </row>
    <row r="117" spans="1:21" ht="12.75" customHeight="1" x14ac:dyDescent="0.2">
      <c r="A117" s="244"/>
      <c r="B117" s="244"/>
      <c r="C117" s="253"/>
      <c r="D117" s="45"/>
      <c r="E117" s="45"/>
      <c r="F117" s="45"/>
      <c r="G117" s="45"/>
      <c r="H117" s="45"/>
      <c r="I117" s="45"/>
      <c r="J117" s="45"/>
      <c r="K117" s="45"/>
      <c r="L117" s="45"/>
      <c r="M117" s="45"/>
      <c r="N117" s="45"/>
      <c r="O117" s="45"/>
      <c r="P117" s="45"/>
      <c r="Q117" s="45"/>
      <c r="R117" s="45"/>
      <c r="S117" s="45"/>
      <c r="T117" s="45"/>
      <c r="U117" s="45"/>
    </row>
    <row r="118" spans="1:21" ht="12.75" customHeight="1" x14ac:dyDescent="0.2">
      <c r="A118" s="244"/>
      <c r="B118" s="244"/>
      <c r="C118" s="253"/>
      <c r="D118" s="45"/>
      <c r="E118" s="45"/>
      <c r="F118" s="45"/>
      <c r="G118" s="45"/>
      <c r="H118" s="45"/>
      <c r="I118" s="45"/>
      <c r="J118" s="45"/>
      <c r="K118" s="45"/>
      <c r="L118" s="45"/>
      <c r="M118" s="45"/>
      <c r="N118" s="45"/>
      <c r="O118" s="45"/>
      <c r="P118" s="45"/>
      <c r="Q118" s="45"/>
      <c r="R118" s="45"/>
      <c r="S118" s="45"/>
      <c r="T118" s="45"/>
      <c r="U118" s="45"/>
    </row>
    <row r="119" spans="1:21" ht="12.75" customHeight="1" x14ac:dyDescent="0.2">
      <c r="A119" s="244"/>
      <c r="B119" s="244"/>
      <c r="C119" s="253"/>
      <c r="D119" s="45"/>
      <c r="E119" s="45"/>
      <c r="F119" s="45"/>
      <c r="G119" s="45"/>
      <c r="H119" s="45"/>
      <c r="I119" s="45"/>
      <c r="J119" s="45"/>
      <c r="K119" s="45"/>
      <c r="L119" s="45"/>
      <c r="M119" s="45"/>
      <c r="N119" s="45"/>
      <c r="O119" s="45"/>
      <c r="P119" s="45"/>
      <c r="Q119" s="45"/>
      <c r="R119" s="45"/>
      <c r="S119" s="45"/>
      <c r="T119" s="45"/>
      <c r="U119" s="45"/>
    </row>
    <row r="120" spans="1:21" ht="12.75" customHeight="1" x14ac:dyDescent="0.2">
      <c r="A120" s="244"/>
      <c r="B120" s="244"/>
      <c r="C120" s="253"/>
      <c r="D120" s="45"/>
      <c r="E120" s="45"/>
      <c r="F120" s="45"/>
      <c r="G120" s="45"/>
      <c r="H120" s="45"/>
      <c r="I120" s="45"/>
      <c r="J120" s="45"/>
      <c r="K120" s="45"/>
      <c r="L120" s="45"/>
      <c r="M120" s="45"/>
      <c r="N120" s="45"/>
      <c r="O120" s="45"/>
      <c r="P120" s="45"/>
      <c r="Q120" s="45"/>
      <c r="R120" s="45"/>
      <c r="S120" s="45"/>
      <c r="T120" s="45"/>
      <c r="U120" s="45"/>
    </row>
    <row r="121" spans="1:21" ht="12.75" customHeight="1" x14ac:dyDescent="0.2">
      <c r="A121" s="244"/>
      <c r="B121" s="244"/>
      <c r="C121" s="253"/>
      <c r="D121" s="45"/>
      <c r="E121" s="45"/>
      <c r="F121" s="45"/>
      <c r="G121" s="45"/>
      <c r="H121" s="45"/>
      <c r="I121" s="45"/>
      <c r="J121" s="45"/>
      <c r="K121" s="45"/>
      <c r="L121" s="45"/>
      <c r="M121" s="45"/>
      <c r="N121" s="45"/>
      <c r="O121" s="45"/>
      <c r="P121" s="45"/>
      <c r="Q121" s="45"/>
      <c r="R121" s="45"/>
      <c r="S121" s="45"/>
      <c r="T121" s="45"/>
      <c r="U121" s="45"/>
    </row>
    <row r="122" spans="1:21" ht="12.75" customHeight="1" x14ac:dyDescent="0.2">
      <c r="A122" s="244"/>
      <c r="B122" s="244"/>
      <c r="C122" s="253"/>
      <c r="D122" s="45"/>
      <c r="E122" s="45"/>
      <c r="F122" s="45"/>
      <c r="G122" s="45"/>
      <c r="H122" s="45"/>
      <c r="I122" s="45"/>
      <c r="J122" s="45"/>
      <c r="K122" s="45"/>
      <c r="L122" s="45"/>
      <c r="M122" s="45"/>
      <c r="N122" s="45"/>
      <c r="O122" s="45"/>
      <c r="P122" s="45"/>
      <c r="Q122" s="45"/>
      <c r="R122" s="45"/>
      <c r="S122" s="45"/>
      <c r="T122" s="45"/>
      <c r="U122" s="45"/>
    </row>
    <row r="123" spans="1:21" ht="12.75" customHeight="1" x14ac:dyDescent="0.2">
      <c r="A123" s="244"/>
      <c r="B123" s="244"/>
      <c r="C123" s="253"/>
      <c r="D123" s="45"/>
      <c r="E123" s="45"/>
      <c r="F123" s="45"/>
      <c r="G123" s="45"/>
      <c r="H123" s="45"/>
      <c r="I123" s="45"/>
      <c r="J123" s="45"/>
      <c r="K123" s="45"/>
      <c r="L123" s="45"/>
      <c r="M123" s="45"/>
      <c r="N123" s="45"/>
      <c r="O123" s="45"/>
      <c r="P123" s="45"/>
      <c r="Q123" s="45"/>
      <c r="R123" s="45"/>
      <c r="S123" s="45"/>
      <c r="T123" s="45"/>
      <c r="U123" s="45"/>
    </row>
    <row r="124" spans="1:21" ht="12.75" customHeight="1" x14ac:dyDescent="0.2">
      <c r="A124" s="244"/>
      <c r="B124" s="244"/>
      <c r="C124" s="253"/>
      <c r="D124" s="45"/>
      <c r="E124" s="45"/>
      <c r="F124" s="45"/>
      <c r="G124" s="45"/>
      <c r="H124" s="45"/>
      <c r="I124" s="45"/>
      <c r="J124" s="45"/>
      <c r="K124" s="45"/>
      <c r="L124" s="45"/>
      <c r="M124" s="45"/>
      <c r="N124" s="45"/>
      <c r="O124" s="45"/>
      <c r="P124" s="45"/>
      <c r="Q124" s="45"/>
      <c r="R124" s="45"/>
      <c r="S124" s="45"/>
      <c r="T124" s="45"/>
      <c r="U124" s="45"/>
    </row>
    <row r="125" spans="1:21" ht="12.75" customHeight="1" x14ac:dyDescent="0.2">
      <c r="A125" s="244"/>
      <c r="B125" s="244"/>
      <c r="C125" s="253"/>
      <c r="D125" s="45"/>
      <c r="E125" s="45"/>
      <c r="F125" s="45"/>
      <c r="G125" s="45"/>
      <c r="H125" s="45"/>
      <c r="I125" s="45"/>
      <c r="J125" s="45"/>
      <c r="K125" s="45"/>
      <c r="L125" s="45"/>
      <c r="M125" s="45"/>
      <c r="N125" s="45"/>
      <c r="O125" s="45"/>
      <c r="P125" s="45"/>
      <c r="Q125" s="45"/>
      <c r="R125" s="45"/>
      <c r="S125" s="45"/>
      <c r="T125" s="45"/>
      <c r="U125" s="45"/>
    </row>
    <row r="126" spans="1:21" ht="12.75" customHeight="1" x14ac:dyDescent="0.2">
      <c r="A126" s="244"/>
      <c r="B126" s="244"/>
      <c r="C126" s="253"/>
      <c r="D126" s="45"/>
      <c r="E126" s="45"/>
      <c r="F126" s="45"/>
      <c r="G126" s="45"/>
      <c r="H126" s="45"/>
      <c r="I126" s="45"/>
      <c r="J126" s="45"/>
      <c r="K126" s="45"/>
      <c r="L126" s="45"/>
      <c r="M126" s="45"/>
      <c r="N126" s="45"/>
      <c r="O126" s="45"/>
      <c r="P126" s="45"/>
      <c r="Q126" s="45"/>
      <c r="R126" s="45"/>
      <c r="S126" s="45"/>
      <c r="T126" s="45"/>
      <c r="U126" s="45"/>
    </row>
    <row r="127" spans="1:21" ht="12.75" customHeight="1" x14ac:dyDescent="0.2">
      <c r="A127" s="244"/>
      <c r="B127" s="244"/>
      <c r="C127" s="253"/>
      <c r="D127" s="45"/>
      <c r="E127" s="45"/>
      <c r="F127" s="45"/>
      <c r="G127" s="45"/>
      <c r="H127" s="45"/>
      <c r="I127" s="45"/>
      <c r="J127" s="45"/>
      <c r="K127" s="45"/>
      <c r="L127" s="45"/>
      <c r="M127" s="45"/>
      <c r="N127" s="45"/>
      <c r="O127" s="45"/>
      <c r="P127" s="45"/>
      <c r="Q127" s="45"/>
      <c r="R127" s="45"/>
      <c r="S127" s="45"/>
      <c r="T127" s="45"/>
      <c r="U127" s="45"/>
    </row>
    <row r="128" spans="1:21" ht="12.75" customHeight="1" x14ac:dyDescent="0.2">
      <c r="A128" s="244"/>
      <c r="B128" s="244"/>
      <c r="C128" s="253"/>
      <c r="D128" s="45"/>
      <c r="E128" s="45"/>
      <c r="F128" s="45"/>
      <c r="G128" s="45"/>
      <c r="H128" s="45"/>
      <c r="I128" s="45"/>
      <c r="J128" s="45"/>
      <c r="K128" s="45"/>
      <c r="L128" s="45"/>
      <c r="M128" s="45"/>
      <c r="N128" s="45"/>
      <c r="O128" s="45"/>
      <c r="P128" s="45"/>
      <c r="Q128" s="45"/>
      <c r="R128" s="45"/>
      <c r="S128" s="45"/>
      <c r="T128" s="45"/>
      <c r="U128" s="45"/>
    </row>
    <row r="129" spans="1:21" ht="12.75" customHeight="1" x14ac:dyDescent="0.2">
      <c r="A129" s="244"/>
      <c r="B129" s="244"/>
      <c r="C129" s="253"/>
      <c r="D129" s="45"/>
      <c r="E129" s="45"/>
      <c r="F129" s="45"/>
      <c r="G129" s="45"/>
      <c r="H129" s="45"/>
      <c r="I129" s="45"/>
      <c r="J129" s="45"/>
      <c r="K129" s="45"/>
      <c r="L129" s="45"/>
      <c r="M129" s="45"/>
      <c r="N129" s="45"/>
      <c r="O129" s="45"/>
      <c r="P129" s="45"/>
      <c r="Q129" s="45"/>
      <c r="R129" s="45"/>
      <c r="S129" s="45"/>
      <c r="T129" s="45"/>
      <c r="U129" s="45"/>
    </row>
    <row r="130" spans="1:21" ht="12.75" customHeight="1" x14ac:dyDescent="0.2">
      <c r="A130" s="244"/>
      <c r="B130" s="244"/>
      <c r="C130" s="253"/>
      <c r="D130" s="45"/>
      <c r="E130" s="45"/>
      <c r="F130" s="45"/>
      <c r="G130" s="45"/>
      <c r="H130" s="45"/>
      <c r="I130" s="45"/>
      <c r="J130" s="45"/>
      <c r="K130" s="45"/>
      <c r="L130" s="45"/>
      <c r="M130" s="45"/>
      <c r="N130" s="45"/>
      <c r="O130" s="45"/>
      <c r="P130" s="45"/>
      <c r="Q130" s="45"/>
      <c r="R130" s="45"/>
      <c r="S130" s="45"/>
      <c r="T130" s="45"/>
      <c r="U130" s="45"/>
    </row>
    <row r="131" spans="1:21" ht="12.75" customHeight="1" x14ac:dyDescent="0.2">
      <c r="A131" s="244"/>
      <c r="B131" s="244"/>
      <c r="C131" s="253"/>
      <c r="D131" s="45"/>
      <c r="E131" s="45"/>
      <c r="F131" s="45"/>
      <c r="G131" s="45"/>
      <c r="H131" s="45"/>
      <c r="I131" s="45"/>
      <c r="J131" s="45"/>
      <c r="K131" s="45"/>
      <c r="L131" s="45"/>
      <c r="M131" s="45"/>
      <c r="N131" s="45"/>
      <c r="O131" s="45"/>
      <c r="P131" s="45"/>
      <c r="Q131" s="45"/>
      <c r="R131" s="45"/>
      <c r="S131" s="45"/>
      <c r="T131" s="45"/>
      <c r="U131" s="45"/>
    </row>
    <row r="132" spans="1:21" ht="12.75" customHeight="1" x14ac:dyDescent="0.2">
      <c r="A132" s="244"/>
      <c r="B132" s="244"/>
      <c r="C132" s="253"/>
      <c r="D132" s="45"/>
      <c r="E132" s="45"/>
      <c r="F132" s="45"/>
      <c r="G132" s="45"/>
      <c r="H132" s="45"/>
      <c r="I132" s="45"/>
      <c r="J132" s="45"/>
      <c r="K132" s="45"/>
      <c r="L132" s="45"/>
      <c r="M132" s="45"/>
      <c r="N132" s="45"/>
      <c r="O132" s="45"/>
      <c r="P132" s="45"/>
      <c r="Q132" s="45"/>
      <c r="R132" s="45"/>
      <c r="S132" s="45"/>
      <c r="T132" s="45"/>
      <c r="U132" s="45"/>
    </row>
    <row r="133" spans="1:21" ht="12.75" customHeight="1" x14ac:dyDescent="0.2">
      <c r="A133" s="244"/>
      <c r="B133" s="244"/>
      <c r="C133" s="253"/>
      <c r="D133" s="45"/>
      <c r="E133" s="45"/>
      <c r="F133" s="45"/>
      <c r="G133" s="45"/>
      <c r="H133" s="45"/>
      <c r="I133" s="45"/>
      <c r="J133" s="45"/>
      <c r="K133" s="45"/>
      <c r="L133" s="45"/>
      <c r="M133" s="45"/>
      <c r="N133" s="45"/>
      <c r="O133" s="45"/>
      <c r="P133" s="45"/>
      <c r="Q133" s="45"/>
      <c r="R133" s="45"/>
      <c r="S133" s="45"/>
      <c r="T133" s="45"/>
      <c r="U133" s="45"/>
    </row>
    <row r="134" spans="1:21" ht="12.75" customHeight="1" x14ac:dyDescent="0.2">
      <c r="A134" s="244"/>
      <c r="B134" s="244"/>
      <c r="C134" s="253"/>
      <c r="D134" s="45"/>
      <c r="E134" s="45"/>
      <c r="F134" s="45"/>
      <c r="G134" s="45"/>
      <c r="H134" s="45"/>
      <c r="I134" s="45"/>
      <c r="J134" s="45"/>
      <c r="K134" s="45"/>
      <c r="L134" s="45"/>
      <c r="M134" s="45"/>
      <c r="N134" s="45"/>
      <c r="O134" s="45"/>
      <c r="P134" s="45"/>
      <c r="Q134" s="45"/>
      <c r="R134" s="45"/>
      <c r="S134" s="45"/>
      <c r="T134" s="45"/>
      <c r="U134" s="45"/>
    </row>
    <row r="135" spans="1:21" ht="12.75" customHeight="1" x14ac:dyDescent="0.2">
      <c r="A135" s="244"/>
      <c r="B135" s="244"/>
      <c r="C135" s="253"/>
      <c r="D135" s="45"/>
      <c r="E135" s="45"/>
      <c r="F135" s="45"/>
      <c r="G135" s="45"/>
      <c r="H135" s="45"/>
      <c r="I135" s="45"/>
      <c r="J135" s="45"/>
      <c r="K135" s="45"/>
      <c r="L135" s="45"/>
      <c r="M135" s="45"/>
      <c r="N135" s="45"/>
      <c r="O135" s="45"/>
      <c r="P135" s="45"/>
      <c r="Q135" s="45"/>
      <c r="R135" s="45"/>
      <c r="S135" s="45"/>
      <c r="T135" s="45"/>
      <c r="U135" s="45"/>
    </row>
    <row r="136" spans="1:21" ht="12.75" customHeight="1" x14ac:dyDescent="0.2">
      <c r="A136" s="244"/>
      <c r="B136" s="244"/>
      <c r="C136" s="253"/>
      <c r="D136" s="45"/>
      <c r="E136" s="45"/>
      <c r="F136" s="45"/>
      <c r="G136" s="45"/>
      <c r="H136" s="45"/>
      <c r="I136" s="45"/>
      <c r="J136" s="45"/>
      <c r="K136" s="45"/>
      <c r="L136" s="45"/>
      <c r="M136" s="45"/>
      <c r="N136" s="45"/>
      <c r="O136" s="45"/>
      <c r="P136" s="45"/>
      <c r="Q136" s="45"/>
      <c r="R136" s="45"/>
      <c r="S136" s="45"/>
      <c r="T136" s="45"/>
      <c r="U136" s="45"/>
    </row>
    <row r="137" spans="1:21" ht="12.75" customHeight="1" x14ac:dyDescent="0.2">
      <c r="A137" s="244"/>
      <c r="B137" s="244"/>
      <c r="C137" s="253"/>
      <c r="D137" s="45"/>
      <c r="E137" s="45"/>
      <c r="F137" s="45"/>
      <c r="G137" s="45"/>
      <c r="H137" s="45"/>
      <c r="I137" s="45"/>
      <c r="J137" s="45"/>
      <c r="K137" s="45"/>
      <c r="L137" s="45"/>
      <c r="M137" s="45"/>
      <c r="N137" s="45"/>
      <c r="O137" s="45"/>
      <c r="P137" s="45"/>
      <c r="Q137" s="45"/>
      <c r="R137" s="45"/>
      <c r="S137" s="45"/>
      <c r="T137" s="45"/>
      <c r="U137" s="45"/>
    </row>
    <row r="138" spans="1:21" ht="12.75" customHeight="1" x14ac:dyDescent="0.2">
      <c r="A138" s="244"/>
      <c r="B138" s="244"/>
      <c r="C138" s="253"/>
      <c r="D138" s="45"/>
      <c r="E138" s="45"/>
      <c r="F138" s="45"/>
      <c r="G138" s="45"/>
      <c r="H138" s="45"/>
      <c r="I138" s="45"/>
      <c r="J138" s="45"/>
      <c r="K138" s="45"/>
      <c r="L138" s="45"/>
      <c r="M138" s="45"/>
      <c r="N138" s="45"/>
      <c r="O138" s="45"/>
      <c r="P138" s="45"/>
      <c r="Q138" s="45"/>
      <c r="R138" s="45"/>
      <c r="S138" s="45"/>
      <c r="T138" s="45"/>
      <c r="U138" s="45"/>
    </row>
    <row r="139" spans="1:21" ht="12.75" customHeight="1" x14ac:dyDescent="0.2">
      <c r="A139" s="244"/>
      <c r="B139" s="244"/>
      <c r="C139" s="253"/>
      <c r="D139" s="45"/>
      <c r="E139" s="45"/>
      <c r="F139" s="45"/>
      <c r="G139" s="45"/>
      <c r="H139" s="45"/>
      <c r="I139" s="45"/>
      <c r="J139" s="45"/>
      <c r="K139" s="45"/>
      <c r="L139" s="45"/>
      <c r="M139" s="45"/>
      <c r="N139" s="45"/>
      <c r="O139" s="45"/>
      <c r="P139" s="45"/>
      <c r="Q139" s="45"/>
      <c r="R139" s="45"/>
      <c r="S139" s="45"/>
      <c r="T139" s="45"/>
      <c r="U139" s="45"/>
    </row>
    <row r="140" spans="1:21" ht="12.75" customHeight="1" x14ac:dyDescent="0.2">
      <c r="A140" s="244"/>
      <c r="B140" s="244"/>
      <c r="C140" s="253"/>
      <c r="D140" s="45"/>
      <c r="E140" s="45"/>
      <c r="F140" s="45"/>
      <c r="G140" s="45"/>
      <c r="H140" s="45"/>
      <c r="I140" s="45"/>
      <c r="J140" s="45"/>
      <c r="K140" s="45"/>
      <c r="L140" s="45"/>
      <c r="M140" s="45"/>
      <c r="N140" s="45"/>
      <c r="O140" s="45"/>
      <c r="P140" s="45"/>
      <c r="Q140" s="45"/>
      <c r="R140" s="45"/>
      <c r="S140" s="45"/>
      <c r="T140" s="45"/>
      <c r="U140" s="45"/>
    </row>
    <row r="141" spans="1:21" ht="12.75" customHeight="1" x14ac:dyDescent="0.2">
      <c r="A141" s="244"/>
      <c r="B141" s="244"/>
      <c r="C141" s="253"/>
      <c r="D141" s="45"/>
      <c r="E141" s="45"/>
      <c r="F141" s="45"/>
      <c r="G141" s="45"/>
      <c r="H141" s="45"/>
      <c r="I141" s="45"/>
      <c r="J141" s="45"/>
      <c r="K141" s="45"/>
      <c r="L141" s="45"/>
      <c r="M141" s="45"/>
      <c r="N141" s="45"/>
      <c r="O141" s="45"/>
      <c r="P141" s="45"/>
      <c r="Q141" s="45"/>
      <c r="R141" s="45"/>
      <c r="S141" s="45"/>
      <c r="T141" s="45"/>
      <c r="U141" s="45"/>
    </row>
    <row r="142" spans="1:21" ht="12.75" customHeight="1" x14ac:dyDescent="0.2">
      <c r="A142" s="244"/>
      <c r="B142" s="244"/>
      <c r="C142" s="253"/>
      <c r="D142" s="45"/>
      <c r="E142" s="45"/>
      <c r="F142" s="45"/>
      <c r="G142" s="45"/>
      <c r="H142" s="45"/>
      <c r="I142" s="45"/>
      <c r="J142" s="45"/>
      <c r="K142" s="45"/>
      <c r="L142" s="45"/>
      <c r="M142" s="45"/>
      <c r="N142" s="45"/>
      <c r="O142" s="45"/>
      <c r="P142" s="45"/>
      <c r="Q142" s="45"/>
      <c r="R142" s="45"/>
      <c r="S142" s="45"/>
      <c r="T142" s="45"/>
      <c r="U142" s="45"/>
    </row>
    <row r="143" spans="1:21" ht="12.75" customHeight="1" x14ac:dyDescent="0.2">
      <c r="A143" s="244"/>
      <c r="B143" s="244"/>
      <c r="C143" s="253"/>
      <c r="D143" s="45"/>
      <c r="E143" s="45"/>
      <c r="F143" s="45"/>
      <c r="G143" s="45"/>
      <c r="H143" s="45"/>
      <c r="I143" s="45"/>
      <c r="J143" s="45"/>
      <c r="K143" s="45"/>
      <c r="L143" s="45"/>
      <c r="M143" s="45"/>
      <c r="N143" s="45"/>
      <c r="O143" s="45"/>
      <c r="P143" s="45"/>
      <c r="Q143" s="45"/>
      <c r="R143" s="45"/>
      <c r="S143" s="45"/>
      <c r="T143" s="45"/>
      <c r="U143" s="45"/>
    </row>
    <row r="144" spans="1:21" ht="12.75" customHeight="1" x14ac:dyDescent="0.2">
      <c r="A144" s="244"/>
      <c r="B144" s="244"/>
      <c r="C144" s="253"/>
      <c r="D144" s="45"/>
      <c r="E144" s="45"/>
      <c r="F144" s="45"/>
      <c r="G144" s="45"/>
      <c r="H144" s="45"/>
      <c r="I144" s="45"/>
      <c r="J144" s="45"/>
      <c r="K144" s="45"/>
      <c r="L144" s="45"/>
      <c r="M144" s="45"/>
      <c r="N144" s="45"/>
      <c r="O144" s="45"/>
      <c r="P144" s="45"/>
      <c r="Q144" s="45"/>
      <c r="R144" s="45"/>
      <c r="S144" s="45"/>
      <c r="T144" s="45"/>
      <c r="U144" s="45"/>
    </row>
    <row r="145" spans="1:21" ht="12.75" customHeight="1" x14ac:dyDescent="0.2">
      <c r="A145" s="244"/>
      <c r="B145" s="244"/>
      <c r="C145" s="253"/>
      <c r="D145" s="45"/>
      <c r="E145" s="45"/>
      <c r="F145" s="45"/>
      <c r="G145" s="45"/>
      <c r="H145" s="45"/>
      <c r="I145" s="45"/>
      <c r="J145" s="45"/>
      <c r="K145" s="45"/>
      <c r="L145" s="45"/>
      <c r="M145" s="45"/>
      <c r="N145" s="45"/>
      <c r="O145" s="45"/>
      <c r="P145" s="45"/>
      <c r="Q145" s="45"/>
      <c r="R145" s="45"/>
      <c r="S145" s="45"/>
      <c r="T145" s="45"/>
      <c r="U145" s="45"/>
    </row>
    <row r="146" spans="1:21" ht="12.75" customHeight="1" x14ac:dyDescent="0.2">
      <c r="A146" s="244"/>
      <c r="B146" s="244"/>
      <c r="C146" s="253"/>
      <c r="D146" s="45"/>
      <c r="E146" s="45"/>
      <c r="F146" s="45"/>
      <c r="G146" s="45"/>
      <c r="H146" s="45"/>
      <c r="I146" s="45"/>
      <c r="J146" s="45"/>
      <c r="K146" s="45"/>
      <c r="L146" s="45"/>
      <c r="M146" s="45"/>
      <c r="N146" s="45"/>
      <c r="O146" s="45"/>
      <c r="P146" s="45"/>
      <c r="Q146" s="45"/>
      <c r="R146" s="45"/>
      <c r="S146" s="45"/>
      <c r="T146" s="45"/>
      <c r="U146" s="45"/>
    </row>
    <row r="147" spans="1:21" ht="12.75" customHeight="1" x14ac:dyDescent="0.2">
      <c r="A147" s="244"/>
      <c r="B147" s="244"/>
      <c r="C147" s="253"/>
      <c r="D147" s="45"/>
      <c r="E147" s="45"/>
      <c r="F147" s="45"/>
      <c r="G147" s="45"/>
      <c r="H147" s="45"/>
      <c r="I147" s="45"/>
      <c r="J147" s="45"/>
      <c r="K147" s="45"/>
      <c r="L147" s="45"/>
      <c r="M147" s="45"/>
      <c r="N147" s="45"/>
      <c r="O147" s="45"/>
      <c r="P147" s="45"/>
      <c r="Q147" s="45"/>
      <c r="R147" s="45"/>
      <c r="S147" s="45"/>
      <c r="T147" s="45"/>
      <c r="U147" s="45"/>
    </row>
    <row r="148" spans="1:21" ht="12.75" customHeight="1" x14ac:dyDescent="0.2">
      <c r="A148" s="244"/>
      <c r="B148" s="244"/>
      <c r="C148" s="253"/>
      <c r="D148" s="45"/>
      <c r="E148" s="45"/>
      <c r="F148" s="45"/>
      <c r="G148" s="45"/>
      <c r="H148" s="45"/>
      <c r="I148" s="45"/>
      <c r="J148" s="45"/>
      <c r="K148" s="45"/>
      <c r="L148" s="45"/>
      <c r="M148" s="45"/>
      <c r="N148" s="45"/>
      <c r="O148" s="45"/>
      <c r="P148" s="45"/>
      <c r="Q148" s="45"/>
      <c r="R148" s="45"/>
      <c r="S148" s="45"/>
      <c r="T148" s="45"/>
      <c r="U148" s="45"/>
    </row>
    <row r="149" spans="1:21" ht="12.75" customHeight="1" x14ac:dyDescent="0.2">
      <c r="A149" s="244"/>
      <c r="B149" s="244"/>
      <c r="C149" s="253"/>
      <c r="D149" s="45"/>
      <c r="E149" s="45"/>
      <c r="F149" s="45"/>
      <c r="G149" s="45"/>
      <c r="H149" s="45"/>
      <c r="I149" s="45"/>
      <c r="J149" s="45"/>
      <c r="K149" s="45"/>
      <c r="L149" s="45"/>
      <c r="M149" s="45"/>
      <c r="N149" s="45"/>
      <c r="O149" s="45"/>
      <c r="P149" s="45"/>
      <c r="Q149" s="45"/>
      <c r="R149" s="45"/>
      <c r="S149" s="45"/>
      <c r="T149" s="45"/>
      <c r="U149" s="45"/>
    </row>
    <row r="150" spans="1:21" ht="12.75" customHeight="1" x14ac:dyDescent="0.2">
      <c r="A150" s="244"/>
      <c r="B150" s="244"/>
      <c r="C150" s="253"/>
      <c r="D150" s="45"/>
      <c r="E150" s="45"/>
      <c r="F150" s="45"/>
      <c r="G150" s="45"/>
      <c r="H150" s="45"/>
      <c r="I150" s="45"/>
      <c r="J150" s="45"/>
      <c r="K150" s="45"/>
      <c r="L150" s="45"/>
      <c r="M150" s="45"/>
      <c r="N150" s="45"/>
      <c r="O150" s="45"/>
      <c r="P150" s="45"/>
      <c r="Q150" s="45"/>
      <c r="R150" s="45"/>
      <c r="S150" s="45"/>
      <c r="T150" s="45"/>
      <c r="U150" s="45"/>
    </row>
    <row r="151" spans="1:21" ht="12.75" customHeight="1" x14ac:dyDescent="0.2">
      <c r="A151" s="244"/>
      <c r="B151" s="244"/>
      <c r="C151" s="253"/>
      <c r="D151" s="45"/>
      <c r="E151" s="45"/>
      <c r="F151" s="45"/>
      <c r="G151" s="45"/>
      <c r="H151" s="45"/>
      <c r="I151" s="45"/>
      <c r="J151" s="45"/>
      <c r="K151" s="45"/>
      <c r="L151" s="45"/>
      <c r="M151" s="45"/>
      <c r="N151" s="45"/>
      <c r="O151" s="45"/>
      <c r="P151" s="45"/>
      <c r="Q151" s="45"/>
      <c r="R151" s="45"/>
      <c r="S151" s="45"/>
      <c r="T151" s="45"/>
      <c r="U151" s="45"/>
    </row>
    <row r="152" spans="1:21" ht="12.75" customHeight="1" x14ac:dyDescent="0.2">
      <c r="A152" s="244"/>
      <c r="B152" s="244"/>
      <c r="C152" s="253"/>
      <c r="D152" s="45"/>
      <c r="E152" s="45"/>
      <c r="F152" s="45"/>
      <c r="G152" s="45"/>
      <c r="H152" s="45"/>
      <c r="I152" s="45"/>
      <c r="J152" s="45"/>
      <c r="K152" s="45"/>
      <c r="L152" s="45"/>
      <c r="M152" s="45"/>
      <c r="N152" s="45"/>
      <c r="O152" s="45"/>
      <c r="P152" s="45"/>
      <c r="Q152" s="45"/>
      <c r="R152" s="45"/>
      <c r="S152" s="45"/>
      <c r="T152" s="45"/>
      <c r="U152" s="45"/>
    </row>
    <row r="153" spans="1:21" ht="12.75" customHeight="1" x14ac:dyDescent="0.2">
      <c r="A153" s="244"/>
      <c r="B153" s="244"/>
      <c r="C153" s="253"/>
      <c r="D153" s="45"/>
      <c r="E153" s="45"/>
      <c r="F153" s="45"/>
      <c r="G153" s="45"/>
      <c r="H153" s="45"/>
      <c r="I153" s="45"/>
      <c r="J153" s="45"/>
      <c r="K153" s="45"/>
      <c r="L153" s="45"/>
      <c r="M153" s="45"/>
      <c r="N153" s="45"/>
      <c r="O153" s="45"/>
      <c r="P153" s="45"/>
      <c r="Q153" s="45"/>
      <c r="R153" s="45"/>
      <c r="S153" s="45"/>
      <c r="T153" s="45"/>
      <c r="U153" s="45"/>
    </row>
    <row r="154" spans="1:21" ht="12.75" customHeight="1" x14ac:dyDescent="0.2">
      <c r="A154" s="244"/>
      <c r="B154" s="244"/>
      <c r="C154" s="253"/>
      <c r="D154" s="45"/>
      <c r="E154" s="45"/>
      <c r="F154" s="45"/>
      <c r="G154" s="45"/>
      <c r="H154" s="45"/>
      <c r="I154" s="45"/>
      <c r="J154" s="45"/>
      <c r="K154" s="45"/>
      <c r="L154" s="45"/>
      <c r="M154" s="45"/>
      <c r="N154" s="45"/>
      <c r="O154" s="45"/>
      <c r="P154" s="45"/>
      <c r="Q154" s="45"/>
      <c r="R154" s="45"/>
      <c r="S154" s="45"/>
      <c r="T154" s="45"/>
      <c r="U154" s="45"/>
    </row>
    <row r="155" spans="1:21" ht="12.75" customHeight="1" x14ac:dyDescent="0.2">
      <c r="A155" s="244"/>
      <c r="B155" s="244"/>
      <c r="C155" s="253"/>
      <c r="D155" s="45"/>
      <c r="E155" s="45"/>
      <c r="F155" s="45"/>
      <c r="G155" s="45"/>
      <c r="H155" s="45"/>
      <c r="I155" s="45"/>
      <c r="J155" s="45"/>
      <c r="K155" s="45"/>
      <c r="L155" s="45"/>
      <c r="M155" s="45"/>
      <c r="N155" s="45"/>
      <c r="O155" s="45"/>
      <c r="P155" s="45"/>
      <c r="Q155" s="45"/>
      <c r="R155" s="45"/>
      <c r="S155" s="45"/>
      <c r="T155" s="45"/>
      <c r="U155" s="45"/>
    </row>
    <row r="156" spans="1:21" ht="12.75" customHeight="1" x14ac:dyDescent="0.2">
      <c r="A156" s="244"/>
      <c r="B156" s="244"/>
      <c r="C156" s="253"/>
      <c r="D156" s="45"/>
      <c r="E156" s="45"/>
      <c r="F156" s="45"/>
      <c r="G156" s="45"/>
      <c r="H156" s="45"/>
      <c r="I156" s="45"/>
      <c r="J156" s="45"/>
      <c r="K156" s="45"/>
      <c r="L156" s="45"/>
      <c r="M156" s="45"/>
      <c r="N156" s="45"/>
      <c r="O156" s="45"/>
      <c r="P156" s="45"/>
      <c r="Q156" s="45"/>
      <c r="R156" s="45"/>
      <c r="S156" s="45"/>
      <c r="T156" s="45"/>
      <c r="U156" s="45"/>
    </row>
    <row r="157" spans="1:21" ht="12.75" customHeight="1" x14ac:dyDescent="0.2">
      <c r="A157" s="244"/>
      <c r="B157" s="244"/>
      <c r="C157" s="253"/>
      <c r="D157" s="45"/>
      <c r="E157" s="45"/>
      <c r="F157" s="45"/>
      <c r="G157" s="45"/>
      <c r="H157" s="45"/>
      <c r="I157" s="45"/>
      <c r="J157" s="45"/>
      <c r="K157" s="45"/>
      <c r="L157" s="45"/>
      <c r="M157" s="45"/>
      <c r="N157" s="45"/>
      <c r="O157" s="45"/>
      <c r="P157" s="45"/>
      <c r="Q157" s="45"/>
      <c r="R157" s="45"/>
      <c r="S157" s="45"/>
      <c r="T157" s="45"/>
      <c r="U157" s="45"/>
    </row>
    <row r="158" spans="1:21" ht="12.75" customHeight="1" x14ac:dyDescent="0.2">
      <c r="A158" s="244"/>
      <c r="B158" s="244"/>
      <c r="C158" s="253"/>
      <c r="D158" s="45"/>
      <c r="E158" s="45"/>
      <c r="F158" s="45"/>
      <c r="G158" s="45"/>
      <c r="H158" s="45"/>
      <c r="I158" s="45"/>
      <c r="J158" s="45"/>
      <c r="K158" s="45"/>
      <c r="L158" s="45"/>
      <c r="M158" s="45"/>
      <c r="N158" s="45"/>
      <c r="O158" s="45"/>
      <c r="P158" s="45"/>
      <c r="Q158" s="45"/>
      <c r="R158" s="45"/>
      <c r="S158" s="45"/>
      <c r="T158" s="45"/>
      <c r="U158" s="45"/>
    </row>
    <row r="159" spans="1:21" ht="12.75" customHeight="1" x14ac:dyDescent="0.2">
      <c r="A159" s="244"/>
      <c r="B159" s="244"/>
      <c r="C159" s="253"/>
      <c r="D159" s="45"/>
      <c r="E159" s="45"/>
      <c r="F159" s="45"/>
      <c r="G159" s="45"/>
      <c r="H159" s="45"/>
      <c r="I159" s="45"/>
      <c r="J159" s="45"/>
      <c r="K159" s="45"/>
      <c r="L159" s="45"/>
      <c r="M159" s="45"/>
      <c r="N159" s="45"/>
      <c r="O159" s="45"/>
      <c r="P159" s="45"/>
      <c r="Q159" s="45"/>
      <c r="R159" s="45"/>
      <c r="S159" s="45"/>
      <c r="T159" s="45"/>
      <c r="U159" s="45"/>
    </row>
    <row r="160" spans="1:21" ht="12.75" customHeight="1" x14ac:dyDescent="0.2">
      <c r="A160" s="244"/>
      <c r="B160" s="244"/>
      <c r="C160" s="253"/>
      <c r="D160" s="45"/>
      <c r="E160" s="45"/>
      <c r="F160" s="45"/>
      <c r="G160" s="45"/>
      <c r="H160" s="45"/>
      <c r="I160" s="45"/>
      <c r="J160" s="45"/>
      <c r="K160" s="45"/>
      <c r="L160" s="45"/>
      <c r="M160" s="45"/>
      <c r="N160" s="45"/>
      <c r="O160" s="45"/>
      <c r="P160" s="45"/>
      <c r="Q160" s="45"/>
      <c r="R160" s="45"/>
      <c r="S160" s="45"/>
      <c r="T160" s="45"/>
      <c r="U160" s="45"/>
    </row>
    <row r="161" spans="1:21" ht="12.75" customHeight="1" x14ac:dyDescent="0.2">
      <c r="A161" s="244"/>
      <c r="B161" s="244"/>
      <c r="C161" s="253"/>
      <c r="D161" s="45"/>
      <c r="E161" s="45"/>
      <c r="F161" s="45"/>
      <c r="G161" s="45"/>
      <c r="H161" s="45"/>
      <c r="I161" s="45"/>
      <c r="J161" s="45"/>
      <c r="K161" s="45"/>
      <c r="L161" s="45"/>
      <c r="M161" s="45"/>
      <c r="N161" s="45"/>
      <c r="O161" s="45"/>
      <c r="P161" s="45"/>
      <c r="Q161" s="45"/>
      <c r="R161" s="45"/>
      <c r="S161" s="45"/>
      <c r="T161" s="45"/>
      <c r="U161" s="45"/>
    </row>
    <row r="162" spans="1:21" ht="12.75" customHeight="1" x14ac:dyDescent="0.2">
      <c r="A162" s="244"/>
      <c r="B162" s="244"/>
      <c r="C162" s="253"/>
      <c r="D162" s="45"/>
      <c r="E162" s="45"/>
      <c r="F162" s="45"/>
      <c r="G162" s="45"/>
      <c r="H162" s="45"/>
      <c r="I162" s="45"/>
      <c r="J162" s="45"/>
      <c r="K162" s="45"/>
      <c r="L162" s="45"/>
      <c r="M162" s="45"/>
      <c r="N162" s="45"/>
      <c r="O162" s="45"/>
      <c r="P162" s="45"/>
      <c r="Q162" s="45"/>
      <c r="R162" s="45"/>
      <c r="S162" s="45"/>
      <c r="T162" s="45"/>
      <c r="U162" s="45"/>
    </row>
    <row r="163" spans="1:21" ht="12.75" customHeight="1" x14ac:dyDescent="0.2">
      <c r="A163" s="244"/>
      <c r="B163" s="244"/>
      <c r="C163" s="253"/>
      <c r="D163" s="45"/>
      <c r="E163" s="45"/>
      <c r="F163" s="45"/>
      <c r="G163" s="45"/>
      <c r="H163" s="45"/>
      <c r="I163" s="45"/>
      <c r="J163" s="45"/>
      <c r="K163" s="45"/>
      <c r="L163" s="45"/>
      <c r="M163" s="45"/>
      <c r="N163" s="45"/>
      <c r="O163" s="45"/>
      <c r="P163" s="45"/>
      <c r="Q163" s="45"/>
      <c r="R163" s="45"/>
      <c r="S163" s="45"/>
      <c r="T163" s="45"/>
      <c r="U163" s="45"/>
    </row>
    <row r="164" spans="1:21" ht="12.75" customHeight="1" x14ac:dyDescent="0.2">
      <c r="A164" s="244"/>
      <c r="B164" s="244"/>
      <c r="C164" s="253"/>
      <c r="D164" s="45"/>
      <c r="E164" s="45"/>
      <c r="F164" s="45"/>
      <c r="G164" s="45"/>
      <c r="H164" s="45"/>
      <c r="I164" s="45"/>
      <c r="J164" s="45"/>
      <c r="K164" s="45"/>
      <c r="L164" s="45"/>
      <c r="M164" s="45"/>
      <c r="N164" s="45"/>
      <c r="O164" s="45"/>
      <c r="P164" s="45"/>
      <c r="Q164" s="45"/>
      <c r="R164" s="45"/>
      <c r="S164" s="45"/>
      <c r="T164" s="45"/>
      <c r="U164" s="45"/>
    </row>
    <row r="165" spans="1:21" ht="12.75" customHeight="1" x14ac:dyDescent="0.2">
      <c r="A165" s="244"/>
      <c r="B165" s="244"/>
      <c r="C165" s="253"/>
      <c r="D165" s="45"/>
      <c r="E165" s="45"/>
      <c r="F165" s="45"/>
      <c r="G165" s="45"/>
      <c r="H165" s="45"/>
      <c r="I165" s="45"/>
      <c r="J165" s="45"/>
      <c r="K165" s="45"/>
      <c r="L165" s="45"/>
      <c r="M165" s="45"/>
      <c r="N165" s="45"/>
      <c r="O165" s="45"/>
      <c r="P165" s="45"/>
      <c r="Q165" s="45"/>
      <c r="R165" s="45"/>
      <c r="S165" s="45"/>
      <c r="T165" s="45"/>
      <c r="U165" s="45"/>
    </row>
    <row r="166" spans="1:21" ht="12.75" customHeight="1" x14ac:dyDescent="0.2">
      <c r="A166" s="244"/>
      <c r="B166" s="244"/>
      <c r="C166" s="253"/>
      <c r="D166" s="45"/>
      <c r="E166" s="45"/>
      <c r="F166" s="45"/>
      <c r="G166" s="45"/>
      <c r="H166" s="45"/>
      <c r="I166" s="45"/>
      <c r="J166" s="45"/>
      <c r="K166" s="45"/>
      <c r="L166" s="45"/>
      <c r="M166" s="45"/>
      <c r="N166" s="45"/>
      <c r="O166" s="45"/>
      <c r="P166" s="45"/>
      <c r="Q166" s="45"/>
      <c r="R166" s="45"/>
      <c r="S166" s="45"/>
      <c r="T166" s="45"/>
      <c r="U166" s="45"/>
    </row>
    <row r="167" spans="1:21" ht="12.75" customHeight="1" x14ac:dyDescent="0.2">
      <c r="A167" s="244"/>
      <c r="B167" s="244"/>
      <c r="C167" s="253"/>
      <c r="D167" s="45"/>
      <c r="E167" s="45"/>
      <c r="F167" s="45"/>
      <c r="G167" s="45"/>
      <c r="H167" s="45"/>
      <c r="I167" s="45"/>
      <c r="J167" s="45"/>
      <c r="K167" s="45"/>
      <c r="L167" s="45"/>
      <c r="M167" s="45"/>
      <c r="N167" s="45"/>
      <c r="O167" s="45"/>
      <c r="P167" s="45"/>
      <c r="Q167" s="45"/>
      <c r="R167" s="45"/>
      <c r="S167" s="45"/>
      <c r="T167" s="45"/>
      <c r="U167" s="45"/>
    </row>
    <row r="168" spans="1:21" ht="12.75" customHeight="1" x14ac:dyDescent="0.2">
      <c r="A168" s="244"/>
      <c r="B168" s="244"/>
      <c r="C168" s="253"/>
      <c r="D168" s="45"/>
      <c r="E168" s="45"/>
      <c r="F168" s="45"/>
      <c r="G168" s="45"/>
      <c r="H168" s="45"/>
      <c r="I168" s="45"/>
      <c r="J168" s="45"/>
      <c r="K168" s="45"/>
      <c r="L168" s="45"/>
      <c r="M168" s="45"/>
      <c r="N168" s="45"/>
      <c r="O168" s="45"/>
      <c r="P168" s="45"/>
      <c r="Q168" s="45"/>
      <c r="R168" s="45"/>
      <c r="S168" s="45"/>
      <c r="T168" s="45"/>
      <c r="U168" s="45"/>
    </row>
    <row r="169" spans="1:21" ht="12.75" customHeight="1" x14ac:dyDescent="0.2">
      <c r="A169" s="244"/>
      <c r="B169" s="244"/>
      <c r="C169" s="253"/>
      <c r="D169" s="45"/>
      <c r="E169" s="45"/>
      <c r="F169" s="45"/>
      <c r="G169" s="45"/>
      <c r="H169" s="45"/>
      <c r="I169" s="45"/>
      <c r="J169" s="45"/>
      <c r="K169" s="45"/>
      <c r="L169" s="45"/>
      <c r="M169" s="45"/>
      <c r="N169" s="45"/>
      <c r="O169" s="45"/>
      <c r="P169" s="45"/>
      <c r="Q169" s="45"/>
      <c r="R169" s="45"/>
      <c r="S169" s="45"/>
      <c r="T169" s="45"/>
      <c r="U169" s="45"/>
    </row>
    <row r="170" spans="1:21" ht="12.75" customHeight="1" x14ac:dyDescent="0.2">
      <c r="A170" s="244"/>
      <c r="B170" s="244"/>
      <c r="C170" s="253"/>
      <c r="D170" s="45"/>
      <c r="E170" s="45"/>
      <c r="F170" s="45"/>
      <c r="G170" s="45"/>
      <c r="H170" s="45"/>
      <c r="I170" s="45"/>
      <c r="J170" s="45"/>
      <c r="K170" s="45"/>
      <c r="L170" s="45"/>
      <c r="M170" s="45"/>
      <c r="N170" s="45"/>
      <c r="O170" s="45"/>
      <c r="P170" s="45"/>
      <c r="Q170" s="45"/>
      <c r="R170" s="45"/>
      <c r="S170" s="45"/>
      <c r="T170" s="45"/>
      <c r="U170" s="45"/>
    </row>
    <row r="171" spans="1:21" ht="12.75" customHeight="1" x14ac:dyDescent="0.2">
      <c r="A171" s="244"/>
      <c r="B171" s="244"/>
      <c r="C171" s="253"/>
      <c r="D171" s="45"/>
      <c r="E171" s="45"/>
      <c r="F171" s="45"/>
      <c r="G171" s="45"/>
      <c r="H171" s="45"/>
      <c r="I171" s="45"/>
      <c r="J171" s="45"/>
      <c r="K171" s="45"/>
      <c r="L171" s="45"/>
      <c r="M171" s="45"/>
      <c r="N171" s="45"/>
      <c r="O171" s="45"/>
      <c r="P171" s="45"/>
      <c r="Q171" s="45"/>
      <c r="R171" s="45"/>
      <c r="S171" s="45"/>
      <c r="T171" s="45"/>
      <c r="U171" s="45"/>
    </row>
    <row r="172" spans="1:21" ht="12.75" customHeight="1" x14ac:dyDescent="0.2">
      <c r="A172" s="244"/>
      <c r="B172" s="244"/>
      <c r="C172" s="253"/>
      <c r="D172" s="45"/>
      <c r="E172" s="45"/>
      <c r="F172" s="45"/>
      <c r="G172" s="45"/>
      <c r="H172" s="45"/>
      <c r="I172" s="45"/>
      <c r="J172" s="45"/>
      <c r="K172" s="45"/>
      <c r="L172" s="45"/>
      <c r="M172" s="45"/>
      <c r="N172" s="45"/>
      <c r="O172" s="45"/>
      <c r="P172" s="45"/>
      <c r="Q172" s="45"/>
      <c r="R172" s="45"/>
      <c r="S172" s="45"/>
      <c r="T172" s="45"/>
      <c r="U172" s="45"/>
    </row>
    <row r="173" spans="1:21" ht="12.75" customHeight="1" x14ac:dyDescent="0.2">
      <c r="A173" s="244"/>
      <c r="B173" s="244"/>
      <c r="C173" s="253"/>
      <c r="D173" s="45"/>
      <c r="E173" s="45"/>
      <c r="F173" s="45"/>
      <c r="G173" s="45"/>
      <c r="H173" s="45"/>
      <c r="I173" s="45"/>
      <c r="J173" s="45"/>
      <c r="K173" s="45"/>
      <c r="L173" s="45"/>
      <c r="M173" s="45"/>
      <c r="N173" s="45"/>
      <c r="O173" s="45"/>
      <c r="P173" s="45"/>
      <c r="Q173" s="45"/>
      <c r="R173" s="45"/>
      <c r="S173" s="45"/>
      <c r="T173" s="45"/>
      <c r="U173" s="45"/>
    </row>
    <row r="174" spans="1:21" ht="12.75" customHeight="1" x14ac:dyDescent="0.2">
      <c r="A174" s="244"/>
      <c r="B174" s="244"/>
      <c r="C174" s="253"/>
      <c r="D174" s="45"/>
      <c r="E174" s="45"/>
      <c r="F174" s="45"/>
      <c r="G174" s="45"/>
      <c r="H174" s="45"/>
      <c r="I174" s="45"/>
      <c r="J174" s="45"/>
      <c r="K174" s="45"/>
      <c r="L174" s="45"/>
      <c r="M174" s="45"/>
      <c r="N174" s="45"/>
      <c r="O174" s="45"/>
      <c r="P174" s="45"/>
      <c r="Q174" s="45"/>
      <c r="R174" s="45"/>
      <c r="S174" s="45"/>
      <c r="T174" s="45"/>
      <c r="U174" s="45"/>
    </row>
    <row r="175" spans="1:21" ht="12.75" customHeight="1" x14ac:dyDescent="0.2">
      <c r="A175" s="244"/>
      <c r="B175" s="244"/>
      <c r="C175" s="253"/>
      <c r="D175" s="45"/>
      <c r="E175" s="45"/>
      <c r="F175" s="45"/>
      <c r="G175" s="45"/>
      <c r="H175" s="45"/>
      <c r="I175" s="45"/>
      <c r="J175" s="45"/>
      <c r="K175" s="45"/>
      <c r="L175" s="45"/>
      <c r="M175" s="45"/>
      <c r="N175" s="45"/>
      <c r="O175" s="45"/>
      <c r="P175" s="45"/>
      <c r="Q175" s="45"/>
      <c r="R175" s="45"/>
      <c r="S175" s="45"/>
      <c r="T175" s="45"/>
      <c r="U175" s="45"/>
    </row>
    <row r="176" spans="1:21" ht="12.75" customHeight="1" x14ac:dyDescent="0.2">
      <c r="A176" s="244"/>
      <c r="B176" s="244"/>
      <c r="C176" s="253"/>
      <c r="D176" s="45"/>
      <c r="E176" s="45"/>
      <c r="F176" s="45"/>
      <c r="G176" s="45"/>
      <c r="H176" s="45"/>
      <c r="I176" s="45"/>
      <c r="J176" s="45"/>
      <c r="K176" s="45"/>
      <c r="L176" s="45"/>
      <c r="M176" s="45"/>
      <c r="N176" s="45"/>
      <c r="O176" s="45"/>
      <c r="P176" s="45"/>
      <c r="Q176" s="45"/>
      <c r="R176" s="45"/>
      <c r="S176" s="45"/>
      <c r="T176" s="45"/>
      <c r="U176" s="45"/>
    </row>
    <row r="177" spans="1:21" ht="12.75" customHeight="1" x14ac:dyDescent="0.2">
      <c r="A177" s="244"/>
      <c r="B177" s="244"/>
      <c r="C177" s="253"/>
      <c r="D177" s="45"/>
      <c r="E177" s="45"/>
      <c r="F177" s="45"/>
      <c r="G177" s="45"/>
      <c r="H177" s="45"/>
      <c r="I177" s="45"/>
      <c r="J177" s="45"/>
      <c r="K177" s="45"/>
      <c r="L177" s="45"/>
      <c r="M177" s="45"/>
      <c r="N177" s="45"/>
      <c r="O177" s="45"/>
      <c r="P177" s="45"/>
      <c r="Q177" s="45"/>
      <c r="R177" s="45"/>
      <c r="S177" s="45"/>
      <c r="T177" s="45"/>
      <c r="U177" s="45"/>
    </row>
    <row r="178" spans="1:21" ht="12.75" customHeight="1" x14ac:dyDescent="0.2">
      <c r="A178" s="244"/>
      <c r="B178" s="244"/>
      <c r="C178" s="253"/>
      <c r="D178" s="45"/>
      <c r="E178" s="45"/>
      <c r="F178" s="45"/>
      <c r="G178" s="45"/>
      <c r="H178" s="45"/>
      <c r="I178" s="45"/>
      <c r="J178" s="45"/>
      <c r="K178" s="45"/>
      <c r="L178" s="45"/>
      <c r="M178" s="45"/>
      <c r="N178" s="45"/>
      <c r="O178" s="45"/>
      <c r="P178" s="45"/>
      <c r="Q178" s="45"/>
      <c r="R178" s="45"/>
      <c r="S178" s="45"/>
      <c r="T178" s="45"/>
      <c r="U178" s="45"/>
    </row>
    <row r="179" spans="1:21" ht="12.75" customHeight="1" x14ac:dyDescent="0.2">
      <c r="A179" s="244"/>
      <c r="B179" s="244"/>
      <c r="C179" s="253"/>
      <c r="D179" s="45"/>
      <c r="E179" s="45"/>
      <c r="F179" s="45"/>
      <c r="G179" s="45"/>
      <c r="H179" s="45"/>
      <c r="I179" s="45"/>
      <c r="J179" s="45"/>
      <c r="K179" s="45"/>
      <c r="L179" s="45"/>
      <c r="M179" s="45"/>
      <c r="N179" s="45"/>
      <c r="O179" s="45"/>
      <c r="P179" s="45"/>
      <c r="Q179" s="45"/>
      <c r="R179" s="45"/>
      <c r="S179" s="45"/>
      <c r="T179" s="45"/>
      <c r="U179" s="45"/>
    </row>
    <row r="180" spans="1:21" ht="12.75" customHeight="1" x14ac:dyDescent="0.2">
      <c r="A180" s="244"/>
      <c r="B180" s="244"/>
      <c r="C180" s="253"/>
      <c r="D180" s="45"/>
      <c r="E180" s="45"/>
      <c r="F180" s="45"/>
      <c r="G180" s="45"/>
      <c r="H180" s="45"/>
      <c r="I180" s="45"/>
      <c r="J180" s="45"/>
      <c r="K180" s="45"/>
      <c r="L180" s="45"/>
      <c r="M180" s="45"/>
      <c r="N180" s="45"/>
      <c r="O180" s="45"/>
      <c r="P180" s="45"/>
      <c r="Q180" s="45"/>
      <c r="R180" s="45"/>
      <c r="S180" s="45"/>
      <c r="T180" s="45"/>
      <c r="U180" s="45"/>
    </row>
    <row r="181" spans="1:21" ht="12.75" customHeight="1" x14ac:dyDescent="0.2">
      <c r="A181" s="244"/>
      <c r="B181" s="244"/>
      <c r="C181" s="253"/>
      <c r="D181" s="45"/>
      <c r="E181" s="45"/>
      <c r="F181" s="45"/>
      <c r="G181" s="45"/>
      <c r="H181" s="45"/>
      <c r="I181" s="45"/>
      <c r="J181" s="45"/>
      <c r="K181" s="45"/>
      <c r="L181" s="45"/>
      <c r="M181" s="45"/>
      <c r="N181" s="45"/>
      <c r="O181" s="45"/>
      <c r="P181" s="45"/>
      <c r="Q181" s="45"/>
      <c r="R181" s="45"/>
      <c r="S181" s="45"/>
      <c r="T181" s="45"/>
      <c r="U181" s="45"/>
    </row>
    <row r="182" spans="1:21" ht="12.75" customHeight="1" x14ac:dyDescent="0.2">
      <c r="A182" s="244"/>
      <c r="B182" s="244"/>
      <c r="C182" s="253"/>
      <c r="D182" s="45"/>
      <c r="E182" s="45"/>
      <c r="F182" s="45"/>
      <c r="G182" s="45"/>
      <c r="H182" s="45"/>
      <c r="I182" s="45"/>
      <c r="J182" s="45"/>
      <c r="K182" s="45"/>
      <c r="L182" s="45"/>
      <c r="M182" s="45"/>
      <c r="N182" s="45"/>
      <c r="O182" s="45"/>
      <c r="P182" s="45"/>
      <c r="Q182" s="45"/>
      <c r="R182" s="45"/>
      <c r="S182" s="45"/>
      <c r="T182" s="45"/>
      <c r="U182" s="45"/>
    </row>
    <row r="183" spans="1:21" ht="12.75" customHeight="1" x14ac:dyDescent="0.2">
      <c r="A183" s="244"/>
      <c r="B183" s="244"/>
      <c r="C183" s="253"/>
      <c r="D183" s="45"/>
      <c r="E183" s="45"/>
      <c r="F183" s="45"/>
      <c r="G183" s="45"/>
      <c r="H183" s="45"/>
      <c r="I183" s="45"/>
      <c r="J183" s="45"/>
      <c r="K183" s="45"/>
      <c r="L183" s="45"/>
      <c r="M183" s="45"/>
      <c r="N183" s="45"/>
      <c r="O183" s="45"/>
      <c r="P183" s="45"/>
      <c r="Q183" s="45"/>
      <c r="R183" s="45"/>
      <c r="S183" s="45"/>
      <c r="T183" s="45"/>
      <c r="U183" s="45"/>
    </row>
    <row r="184" spans="1:21" ht="12.75" customHeight="1" x14ac:dyDescent="0.2">
      <c r="A184" s="244"/>
      <c r="B184" s="244"/>
      <c r="C184" s="253"/>
      <c r="D184" s="45"/>
      <c r="E184" s="45"/>
      <c r="F184" s="45"/>
      <c r="G184" s="45"/>
      <c r="H184" s="45"/>
      <c r="I184" s="45"/>
      <c r="J184" s="45"/>
      <c r="K184" s="45"/>
      <c r="L184" s="45"/>
      <c r="M184" s="45"/>
      <c r="N184" s="45"/>
      <c r="O184" s="45"/>
      <c r="P184" s="45"/>
      <c r="Q184" s="45"/>
      <c r="R184" s="45"/>
      <c r="S184" s="45"/>
      <c r="T184" s="45"/>
      <c r="U184" s="45"/>
    </row>
    <row r="185" spans="1:21" ht="12.75" customHeight="1" x14ac:dyDescent="0.2">
      <c r="A185" s="244"/>
      <c r="B185" s="244"/>
      <c r="C185" s="253"/>
      <c r="D185" s="45"/>
      <c r="E185" s="45"/>
      <c r="F185" s="45"/>
      <c r="G185" s="45"/>
      <c r="H185" s="45"/>
      <c r="I185" s="45"/>
      <c r="J185" s="45"/>
      <c r="K185" s="45"/>
      <c r="L185" s="45"/>
      <c r="M185" s="45"/>
      <c r="N185" s="45"/>
      <c r="O185" s="45"/>
      <c r="P185" s="45"/>
      <c r="Q185" s="45"/>
      <c r="R185" s="45"/>
      <c r="S185" s="45"/>
      <c r="T185" s="45"/>
      <c r="U185" s="45"/>
    </row>
    <row r="186" spans="1:21" ht="12.75" customHeight="1" x14ac:dyDescent="0.2">
      <c r="A186" s="244"/>
      <c r="B186" s="244"/>
      <c r="C186" s="253"/>
      <c r="D186" s="45"/>
      <c r="E186" s="45"/>
      <c r="F186" s="45"/>
      <c r="G186" s="45"/>
      <c r="H186" s="45"/>
      <c r="I186" s="45"/>
      <c r="J186" s="45"/>
      <c r="K186" s="45"/>
      <c r="L186" s="45"/>
      <c r="M186" s="45"/>
      <c r="N186" s="45"/>
      <c r="O186" s="45"/>
      <c r="P186" s="45"/>
      <c r="Q186" s="45"/>
      <c r="R186" s="45"/>
      <c r="S186" s="45"/>
      <c r="T186" s="45"/>
      <c r="U186" s="45"/>
    </row>
    <row r="187" spans="1:21" ht="12.75" customHeight="1" x14ac:dyDescent="0.2">
      <c r="A187" s="244"/>
      <c r="B187" s="244"/>
      <c r="C187" s="253"/>
      <c r="D187" s="45"/>
      <c r="E187" s="45"/>
      <c r="F187" s="45"/>
      <c r="G187" s="45"/>
      <c r="H187" s="45"/>
      <c r="I187" s="45"/>
      <c r="J187" s="45"/>
      <c r="K187" s="45"/>
      <c r="L187" s="45"/>
      <c r="M187" s="45"/>
      <c r="N187" s="45"/>
      <c r="O187" s="45"/>
      <c r="P187" s="45"/>
      <c r="Q187" s="45"/>
      <c r="R187" s="45"/>
      <c r="S187" s="45"/>
      <c r="T187" s="45"/>
      <c r="U187" s="45"/>
    </row>
    <row r="188" spans="1:21" ht="12.75" customHeight="1" x14ac:dyDescent="0.2">
      <c r="A188" s="244"/>
      <c r="B188" s="244"/>
      <c r="C188" s="253"/>
      <c r="D188" s="45"/>
      <c r="E188" s="45"/>
      <c r="F188" s="45"/>
      <c r="G188" s="45"/>
      <c r="H188" s="45"/>
      <c r="I188" s="45"/>
      <c r="J188" s="45"/>
      <c r="K188" s="45"/>
      <c r="L188" s="45"/>
      <c r="M188" s="45"/>
      <c r="N188" s="45"/>
      <c r="O188" s="45"/>
      <c r="P188" s="45"/>
      <c r="Q188" s="45"/>
      <c r="R188" s="45"/>
      <c r="S188" s="45"/>
      <c r="T188" s="45"/>
      <c r="U188" s="45"/>
    </row>
    <row r="189" spans="1:21" ht="12.75" customHeight="1" x14ac:dyDescent="0.2">
      <c r="A189" s="244"/>
      <c r="B189" s="244"/>
      <c r="C189" s="253"/>
      <c r="D189" s="45"/>
      <c r="E189" s="45"/>
      <c r="F189" s="45"/>
      <c r="G189" s="45"/>
      <c r="H189" s="45"/>
      <c r="I189" s="45"/>
      <c r="J189" s="45"/>
      <c r="K189" s="45"/>
      <c r="L189" s="45"/>
      <c r="M189" s="45"/>
      <c r="N189" s="45"/>
      <c r="O189" s="45"/>
      <c r="P189" s="45"/>
      <c r="Q189" s="45"/>
      <c r="R189" s="45"/>
      <c r="S189" s="45"/>
      <c r="T189" s="45"/>
      <c r="U189" s="45"/>
    </row>
    <row r="190" spans="1:21" ht="12.75" customHeight="1" x14ac:dyDescent="0.2">
      <c r="A190" s="244"/>
      <c r="B190" s="244"/>
      <c r="C190" s="253"/>
      <c r="D190" s="45"/>
      <c r="E190" s="45"/>
      <c r="F190" s="45"/>
      <c r="G190" s="45"/>
      <c r="H190" s="45"/>
      <c r="I190" s="45"/>
      <c r="J190" s="45"/>
      <c r="K190" s="45"/>
      <c r="L190" s="45"/>
      <c r="M190" s="45"/>
      <c r="N190" s="45"/>
      <c r="O190" s="45"/>
      <c r="P190" s="45"/>
      <c r="Q190" s="45"/>
      <c r="R190" s="45"/>
      <c r="S190" s="45"/>
      <c r="T190" s="45"/>
      <c r="U190" s="45"/>
    </row>
    <row r="191" spans="1:21" ht="12.75" customHeight="1" x14ac:dyDescent="0.2">
      <c r="A191" s="244"/>
      <c r="B191" s="244"/>
      <c r="C191" s="253"/>
      <c r="D191" s="45"/>
      <c r="E191" s="45"/>
      <c r="F191" s="45"/>
      <c r="G191" s="45"/>
      <c r="H191" s="45"/>
      <c r="I191" s="45"/>
      <c r="J191" s="45"/>
      <c r="K191" s="45"/>
      <c r="L191" s="45"/>
      <c r="M191" s="45"/>
      <c r="N191" s="45"/>
      <c r="O191" s="45"/>
      <c r="P191" s="45"/>
      <c r="Q191" s="45"/>
      <c r="R191" s="45"/>
      <c r="S191" s="45"/>
      <c r="T191" s="45"/>
      <c r="U191" s="45"/>
    </row>
    <row r="192" spans="1:21" ht="12.75" customHeight="1" x14ac:dyDescent="0.2">
      <c r="A192" s="244"/>
      <c r="B192" s="244"/>
      <c r="C192" s="253"/>
      <c r="D192" s="45"/>
      <c r="E192" s="45"/>
      <c r="F192" s="45"/>
      <c r="G192" s="45"/>
      <c r="H192" s="45"/>
      <c r="I192" s="45"/>
      <c r="J192" s="45"/>
      <c r="K192" s="45"/>
      <c r="L192" s="45"/>
      <c r="M192" s="45"/>
      <c r="N192" s="45"/>
      <c r="O192" s="45"/>
      <c r="P192" s="45"/>
      <c r="Q192" s="45"/>
      <c r="R192" s="45"/>
      <c r="S192" s="45"/>
      <c r="T192" s="45"/>
      <c r="U192" s="45"/>
    </row>
    <row r="193" spans="1:21" ht="12.75" customHeight="1" x14ac:dyDescent="0.2">
      <c r="A193" s="244"/>
      <c r="B193" s="244"/>
      <c r="C193" s="253"/>
      <c r="D193" s="45"/>
      <c r="E193" s="45"/>
      <c r="F193" s="45"/>
      <c r="G193" s="45"/>
      <c r="H193" s="45"/>
      <c r="I193" s="45"/>
      <c r="J193" s="45"/>
      <c r="K193" s="45"/>
      <c r="L193" s="45"/>
      <c r="M193" s="45"/>
      <c r="N193" s="45"/>
      <c r="O193" s="45"/>
      <c r="P193" s="45"/>
      <c r="Q193" s="45"/>
      <c r="R193" s="45"/>
      <c r="S193" s="45"/>
      <c r="T193" s="45"/>
      <c r="U193" s="45"/>
    </row>
    <row r="194" spans="1:21" ht="12.75" customHeight="1" x14ac:dyDescent="0.2">
      <c r="A194" s="244"/>
      <c r="B194" s="244"/>
      <c r="C194" s="253"/>
      <c r="D194" s="45"/>
      <c r="E194" s="45"/>
      <c r="F194" s="45"/>
      <c r="G194" s="45"/>
      <c r="H194" s="45"/>
      <c r="I194" s="45"/>
      <c r="J194" s="45"/>
      <c r="K194" s="45"/>
      <c r="L194" s="45"/>
      <c r="M194" s="45"/>
      <c r="N194" s="45"/>
      <c r="O194" s="45"/>
      <c r="P194" s="45"/>
      <c r="Q194" s="45"/>
      <c r="R194" s="45"/>
      <c r="S194" s="45"/>
      <c r="T194" s="45"/>
      <c r="U194" s="45"/>
    </row>
    <row r="195" spans="1:21" ht="12.75" customHeight="1" x14ac:dyDescent="0.2">
      <c r="A195" s="244"/>
      <c r="B195" s="244"/>
      <c r="C195" s="253"/>
      <c r="D195" s="45"/>
      <c r="E195" s="45"/>
      <c r="F195" s="45"/>
      <c r="G195" s="45"/>
      <c r="H195" s="45"/>
      <c r="I195" s="45"/>
      <c r="J195" s="45"/>
      <c r="K195" s="45"/>
      <c r="L195" s="45"/>
      <c r="M195" s="45"/>
      <c r="N195" s="45"/>
      <c r="O195" s="45"/>
      <c r="P195" s="45"/>
      <c r="Q195" s="45"/>
      <c r="R195" s="45"/>
      <c r="S195" s="45"/>
      <c r="T195" s="45"/>
      <c r="U195" s="45"/>
    </row>
    <row r="196" spans="1:21" ht="12.75" customHeight="1" x14ac:dyDescent="0.2">
      <c r="A196" s="244"/>
      <c r="B196" s="244"/>
      <c r="C196" s="253"/>
      <c r="D196" s="45"/>
      <c r="E196" s="45"/>
      <c r="F196" s="45"/>
      <c r="G196" s="45"/>
      <c r="H196" s="45"/>
      <c r="I196" s="45"/>
      <c r="J196" s="45"/>
      <c r="K196" s="45"/>
      <c r="L196" s="45"/>
      <c r="M196" s="45"/>
      <c r="N196" s="45"/>
      <c r="O196" s="45"/>
      <c r="P196" s="45"/>
      <c r="Q196" s="45"/>
      <c r="R196" s="45"/>
      <c r="S196" s="45"/>
      <c r="T196" s="45"/>
      <c r="U196" s="45"/>
    </row>
    <row r="197" spans="1:21" ht="12.75" customHeight="1" x14ac:dyDescent="0.2">
      <c r="A197" s="244"/>
      <c r="B197" s="244"/>
      <c r="C197" s="253"/>
      <c r="D197" s="45"/>
      <c r="E197" s="45"/>
      <c r="F197" s="45"/>
      <c r="G197" s="45"/>
      <c r="H197" s="45"/>
      <c r="I197" s="45"/>
      <c r="J197" s="45"/>
      <c r="K197" s="45"/>
      <c r="L197" s="45"/>
      <c r="M197" s="45"/>
      <c r="N197" s="45"/>
      <c r="O197" s="45"/>
      <c r="P197" s="45"/>
      <c r="Q197" s="45"/>
      <c r="R197" s="45"/>
      <c r="S197" s="45"/>
      <c r="T197" s="45"/>
      <c r="U197" s="45"/>
    </row>
    <row r="198" spans="1:21" ht="12.75" customHeight="1" x14ac:dyDescent="0.2">
      <c r="A198" s="244"/>
      <c r="B198" s="244"/>
      <c r="C198" s="253"/>
      <c r="D198" s="45"/>
      <c r="E198" s="45"/>
      <c r="F198" s="45"/>
      <c r="G198" s="45"/>
      <c r="H198" s="45"/>
      <c r="I198" s="45"/>
      <c r="J198" s="45"/>
      <c r="K198" s="45"/>
      <c r="L198" s="45"/>
      <c r="M198" s="45"/>
      <c r="N198" s="45"/>
      <c r="O198" s="45"/>
      <c r="P198" s="45"/>
      <c r="Q198" s="45"/>
      <c r="R198" s="45"/>
      <c r="S198" s="45"/>
      <c r="T198" s="45"/>
      <c r="U198" s="45"/>
    </row>
    <row r="199" spans="1:21" ht="12.75" customHeight="1" x14ac:dyDescent="0.2">
      <c r="A199" s="244"/>
      <c r="B199" s="244"/>
      <c r="C199" s="253"/>
      <c r="D199" s="45"/>
      <c r="E199" s="45"/>
      <c r="F199" s="45"/>
      <c r="G199" s="45"/>
      <c r="H199" s="45"/>
      <c r="I199" s="45"/>
      <c r="J199" s="45"/>
      <c r="K199" s="45"/>
      <c r="L199" s="45"/>
      <c r="M199" s="45"/>
      <c r="N199" s="45"/>
      <c r="O199" s="45"/>
      <c r="P199" s="45"/>
      <c r="Q199" s="45"/>
      <c r="R199" s="45"/>
      <c r="S199" s="45"/>
      <c r="T199" s="45"/>
      <c r="U199" s="45"/>
    </row>
    <row r="200" spans="1:21" ht="12.75" customHeight="1" x14ac:dyDescent="0.2">
      <c r="A200" s="244"/>
      <c r="B200" s="244"/>
      <c r="C200" s="253"/>
      <c r="D200" s="45"/>
      <c r="E200" s="45"/>
      <c r="F200" s="45"/>
      <c r="G200" s="45"/>
      <c r="H200" s="45"/>
      <c r="I200" s="45"/>
      <c r="J200" s="45"/>
      <c r="K200" s="45"/>
      <c r="L200" s="45"/>
      <c r="M200" s="45"/>
      <c r="N200" s="45"/>
      <c r="O200" s="45"/>
      <c r="P200" s="45"/>
      <c r="Q200" s="45"/>
      <c r="R200" s="45"/>
      <c r="S200" s="45"/>
      <c r="T200" s="45"/>
      <c r="U200" s="45"/>
    </row>
    <row r="201" spans="1:21" ht="12.75" customHeight="1" x14ac:dyDescent="0.2">
      <c r="A201" s="244"/>
      <c r="B201" s="244"/>
      <c r="C201" s="253"/>
      <c r="D201" s="45"/>
      <c r="E201" s="45"/>
      <c r="F201" s="45"/>
      <c r="G201" s="45"/>
      <c r="H201" s="45"/>
      <c r="I201" s="45"/>
      <c r="J201" s="45"/>
      <c r="K201" s="45"/>
      <c r="L201" s="45"/>
      <c r="M201" s="45"/>
      <c r="N201" s="45"/>
      <c r="O201" s="45"/>
      <c r="P201" s="45"/>
      <c r="Q201" s="45"/>
      <c r="R201" s="45"/>
      <c r="S201" s="45"/>
      <c r="T201" s="45"/>
      <c r="U201" s="45"/>
    </row>
    <row r="202" spans="1:21" ht="12.75" customHeight="1" x14ac:dyDescent="0.2">
      <c r="A202" s="244"/>
      <c r="B202" s="244"/>
      <c r="C202" s="253"/>
      <c r="D202" s="45"/>
      <c r="E202" s="45"/>
      <c r="F202" s="45"/>
      <c r="G202" s="45"/>
      <c r="H202" s="45"/>
      <c r="I202" s="45"/>
      <c r="J202" s="45"/>
      <c r="K202" s="45"/>
      <c r="L202" s="45"/>
      <c r="M202" s="45"/>
      <c r="N202" s="45"/>
      <c r="O202" s="45"/>
      <c r="P202" s="45"/>
      <c r="Q202" s="45"/>
      <c r="R202" s="45"/>
      <c r="S202" s="45"/>
      <c r="T202" s="45"/>
      <c r="U202" s="45"/>
    </row>
    <row r="203" spans="1:21" ht="12.75" customHeight="1" x14ac:dyDescent="0.2">
      <c r="A203" s="244"/>
      <c r="B203" s="244"/>
      <c r="C203" s="253"/>
      <c r="D203" s="45"/>
      <c r="E203" s="45"/>
      <c r="F203" s="45"/>
      <c r="G203" s="45"/>
      <c r="H203" s="45"/>
      <c r="I203" s="45"/>
      <c r="J203" s="45"/>
      <c r="K203" s="45"/>
      <c r="L203" s="45"/>
      <c r="M203" s="45"/>
      <c r="N203" s="45"/>
      <c r="O203" s="45"/>
      <c r="P203" s="45"/>
      <c r="Q203" s="45"/>
      <c r="R203" s="45"/>
      <c r="S203" s="45"/>
      <c r="T203" s="45"/>
      <c r="U203" s="45"/>
    </row>
    <row r="204" spans="1:21" ht="12.75" customHeight="1" x14ac:dyDescent="0.2">
      <c r="A204" s="244"/>
      <c r="B204" s="244"/>
      <c r="C204" s="253"/>
      <c r="D204" s="45"/>
      <c r="E204" s="45"/>
      <c r="F204" s="45"/>
      <c r="G204" s="45"/>
      <c r="H204" s="45"/>
      <c r="I204" s="45"/>
      <c r="J204" s="45"/>
      <c r="K204" s="45"/>
      <c r="L204" s="45"/>
      <c r="M204" s="45"/>
      <c r="N204" s="45"/>
      <c r="O204" s="45"/>
      <c r="P204" s="45"/>
      <c r="Q204" s="45"/>
      <c r="R204" s="45"/>
      <c r="S204" s="45"/>
      <c r="T204" s="45"/>
      <c r="U204" s="45"/>
    </row>
    <row r="205" spans="1:21" ht="12.75" customHeight="1" x14ac:dyDescent="0.2">
      <c r="A205" s="244"/>
      <c r="B205" s="244"/>
      <c r="C205" s="253"/>
      <c r="D205" s="45"/>
      <c r="E205" s="45"/>
      <c r="F205" s="45"/>
      <c r="G205" s="45"/>
      <c r="H205" s="45"/>
      <c r="I205" s="45"/>
      <c r="J205" s="45"/>
      <c r="K205" s="45"/>
      <c r="L205" s="45"/>
      <c r="M205" s="45"/>
      <c r="N205" s="45"/>
      <c r="O205" s="45"/>
      <c r="P205" s="45"/>
      <c r="Q205" s="45"/>
      <c r="R205" s="45"/>
      <c r="S205" s="45"/>
      <c r="T205" s="45"/>
      <c r="U205" s="45"/>
    </row>
    <row r="206" spans="1:21" ht="12.75" customHeight="1" x14ac:dyDescent="0.2">
      <c r="A206" s="244"/>
      <c r="B206" s="244"/>
      <c r="C206" s="253"/>
      <c r="D206" s="45"/>
      <c r="E206" s="45"/>
      <c r="F206" s="45"/>
      <c r="G206" s="45"/>
      <c r="H206" s="45"/>
      <c r="I206" s="45"/>
      <c r="J206" s="45"/>
      <c r="K206" s="45"/>
      <c r="L206" s="45"/>
      <c r="M206" s="45"/>
      <c r="N206" s="45"/>
      <c r="O206" s="45"/>
      <c r="P206" s="45"/>
      <c r="Q206" s="45"/>
      <c r="R206" s="45"/>
      <c r="S206" s="45"/>
      <c r="T206" s="45"/>
      <c r="U206" s="45"/>
    </row>
    <row r="207" spans="1:21" ht="12.75" customHeight="1" x14ac:dyDescent="0.2">
      <c r="A207" s="244"/>
      <c r="B207" s="244"/>
      <c r="C207" s="253"/>
      <c r="D207" s="45"/>
      <c r="E207" s="45"/>
      <c r="F207" s="45"/>
      <c r="G207" s="45"/>
      <c r="H207" s="45"/>
      <c r="I207" s="45"/>
      <c r="J207" s="45"/>
      <c r="K207" s="45"/>
      <c r="L207" s="45"/>
      <c r="M207" s="45"/>
      <c r="N207" s="45"/>
      <c r="O207" s="45"/>
      <c r="P207" s="45"/>
      <c r="Q207" s="45"/>
      <c r="R207" s="45"/>
      <c r="S207" s="45"/>
      <c r="T207" s="45"/>
      <c r="U207" s="45"/>
    </row>
    <row r="208" spans="1:21" ht="12.75" customHeight="1" x14ac:dyDescent="0.2">
      <c r="A208" s="244"/>
      <c r="B208" s="244"/>
      <c r="C208" s="253"/>
      <c r="D208" s="45"/>
      <c r="E208" s="45"/>
      <c r="F208" s="45"/>
      <c r="G208" s="45"/>
      <c r="H208" s="45"/>
      <c r="I208" s="45"/>
      <c r="J208" s="45"/>
      <c r="K208" s="45"/>
      <c r="L208" s="45"/>
      <c r="M208" s="45"/>
      <c r="N208" s="45"/>
      <c r="O208" s="45"/>
      <c r="P208" s="45"/>
      <c r="Q208" s="45"/>
      <c r="R208" s="45"/>
      <c r="S208" s="45"/>
      <c r="T208" s="45"/>
      <c r="U208" s="45"/>
    </row>
    <row r="209" spans="1:21" ht="12.75" customHeight="1" x14ac:dyDescent="0.2">
      <c r="A209" s="244"/>
      <c r="B209" s="244"/>
      <c r="C209" s="253"/>
      <c r="D209" s="45"/>
      <c r="E209" s="45"/>
      <c r="F209" s="45"/>
      <c r="G209" s="45"/>
      <c r="H209" s="45"/>
      <c r="I209" s="45"/>
      <c r="J209" s="45"/>
      <c r="K209" s="45"/>
      <c r="L209" s="45"/>
      <c r="M209" s="45"/>
      <c r="N209" s="45"/>
      <c r="O209" s="45"/>
      <c r="P209" s="45"/>
      <c r="Q209" s="45"/>
      <c r="R209" s="45"/>
      <c r="S209" s="45"/>
      <c r="T209" s="45"/>
      <c r="U209" s="45"/>
    </row>
    <row r="210" spans="1:21" ht="12.75" customHeight="1" x14ac:dyDescent="0.2">
      <c r="A210" s="244"/>
      <c r="B210" s="244"/>
      <c r="C210" s="253"/>
      <c r="D210" s="45"/>
      <c r="E210" s="45"/>
      <c r="F210" s="45"/>
      <c r="G210" s="45"/>
      <c r="H210" s="45"/>
      <c r="I210" s="45"/>
      <c r="J210" s="45"/>
      <c r="K210" s="45"/>
      <c r="L210" s="45"/>
      <c r="M210" s="45"/>
      <c r="N210" s="45"/>
      <c r="O210" s="45"/>
      <c r="P210" s="45"/>
      <c r="Q210" s="45"/>
      <c r="R210" s="45"/>
      <c r="S210" s="45"/>
      <c r="T210" s="45"/>
      <c r="U210" s="45"/>
    </row>
    <row r="211" spans="1:21" ht="12.75" customHeight="1" x14ac:dyDescent="0.2">
      <c r="A211" s="244"/>
      <c r="B211" s="244"/>
      <c r="C211" s="253"/>
      <c r="D211" s="45"/>
      <c r="E211" s="45"/>
      <c r="F211" s="45"/>
      <c r="G211" s="45"/>
      <c r="H211" s="45"/>
      <c r="I211" s="45"/>
      <c r="J211" s="45"/>
      <c r="K211" s="45"/>
      <c r="L211" s="45"/>
      <c r="M211" s="45"/>
      <c r="N211" s="45"/>
      <c r="O211" s="45"/>
      <c r="P211" s="45"/>
      <c r="Q211" s="45"/>
      <c r="R211" s="45"/>
      <c r="S211" s="45"/>
      <c r="T211" s="45"/>
      <c r="U211" s="45"/>
    </row>
    <row r="212" spans="1:21" ht="12.75" customHeight="1" x14ac:dyDescent="0.2">
      <c r="A212" s="244"/>
      <c r="B212" s="244"/>
      <c r="C212" s="253"/>
      <c r="D212" s="45"/>
      <c r="E212" s="45"/>
      <c r="F212" s="45"/>
      <c r="G212" s="45"/>
      <c r="H212" s="45"/>
      <c r="I212" s="45"/>
      <c r="J212" s="45"/>
      <c r="K212" s="45"/>
      <c r="L212" s="45"/>
      <c r="M212" s="45"/>
      <c r="N212" s="45"/>
      <c r="O212" s="45"/>
      <c r="P212" s="45"/>
      <c r="Q212" s="45"/>
      <c r="R212" s="45"/>
      <c r="S212" s="45"/>
      <c r="T212" s="45"/>
      <c r="U212" s="45"/>
    </row>
    <row r="213" spans="1:21" ht="12.75" customHeight="1" x14ac:dyDescent="0.2">
      <c r="A213" s="244"/>
      <c r="B213" s="244"/>
      <c r="C213" s="253"/>
      <c r="D213" s="45"/>
      <c r="E213" s="45"/>
      <c r="F213" s="45"/>
      <c r="G213" s="45"/>
      <c r="H213" s="45"/>
      <c r="I213" s="45"/>
      <c r="J213" s="45"/>
      <c r="K213" s="45"/>
      <c r="L213" s="45"/>
      <c r="M213" s="45"/>
      <c r="N213" s="45"/>
      <c r="O213" s="45"/>
      <c r="P213" s="45"/>
      <c r="Q213" s="45"/>
      <c r="R213" s="45"/>
      <c r="S213" s="45"/>
      <c r="T213" s="45"/>
      <c r="U213" s="45"/>
    </row>
    <row r="214" spans="1:21" ht="12.75" customHeight="1" x14ac:dyDescent="0.2">
      <c r="A214" s="244"/>
      <c r="B214" s="244"/>
      <c r="C214" s="253"/>
      <c r="D214" s="45"/>
      <c r="E214" s="45"/>
      <c r="F214" s="45"/>
      <c r="G214" s="45"/>
      <c r="H214" s="45"/>
      <c r="I214" s="45"/>
      <c r="J214" s="45"/>
      <c r="K214" s="45"/>
      <c r="L214" s="45"/>
      <c r="M214" s="45"/>
      <c r="N214" s="45"/>
      <c r="O214" s="45"/>
      <c r="P214" s="45"/>
      <c r="Q214" s="45"/>
      <c r="R214" s="45"/>
      <c r="S214" s="45"/>
      <c r="T214" s="45"/>
      <c r="U214" s="45"/>
    </row>
    <row r="215" spans="1:21" ht="12.75" customHeight="1" x14ac:dyDescent="0.2">
      <c r="A215" s="244"/>
      <c r="B215" s="244"/>
      <c r="C215" s="253"/>
      <c r="D215" s="45"/>
      <c r="E215" s="45"/>
      <c r="F215" s="45"/>
      <c r="G215" s="45"/>
      <c r="H215" s="45"/>
      <c r="I215" s="45"/>
      <c r="J215" s="45"/>
      <c r="K215" s="45"/>
      <c r="L215" s="45"/>
      <c r="M215" s="45"/>
      <c r="N215" s="45"/>
      <c r="O215" s="45"/>
      <c r="P215" s="45"/>
      <c r="Q215" s="45"/>
      <c r="R215" s="45"/>
      <c r="S215" s="45"/>
      <c r="T215" s="45"/>
      <c r="U215" s="45"/>
    </row>
    <row r="216" spans="1:21" ht="12.75" customHeight="1" x14ac:dyDescent="0.2">
      <c r="A216" s="244"/>
      <c r="B216" s="244"/>
      <c r="C216" s="253"/>
      <c r="D216" s="45"/>
      <c r="E216" s="45"/>
      <c r="F216" s="45"/>
      <c r="G216" s="45"/>
      <c r="H216" s="45"/>
      <c r="I216" s="45"/>
      <c r="J216" s="45"/>
      <c r="K216" s="45"/>
      <c r="L216" s="45"/>
      <c r="M216" s="45"/>
      <c r="N216" s="45"/>
      <c r="O216" s="45"/>
      <c r="P216" s="45"/>
      <c r="Q216" s="45"/>
      <c r="R216" s="45"/>
      <c r="S216" s="45"/>
      <c r="T216" s="45"/>
      <c r="U216" s="45"/>
    </row>
    <row r="217" spans="1:21" ht="12.75" customHeight="1" x14ac:dyDescent="0.2">
      <c r="A217" s="244"/>
      <c r="B217" s="244"/>
      <c r="C217" s="253"/>
      <c r="D217" s="45"/>
      <c r="E217" s="45"/>
      <c r="F217" s="45"/>
      <c r="G217" s="45"/>
      <c r="H217" s="45"/>
      <c r="I217" s="45"/>
      <c r="J217" s="45"/>
      <c r="K217" s="45"/>
      <c r="L217" s="45"/>
      <c r="M217" s="45"/>
      <c r="N217" s="45"/>
      <c r="O217" s="45"/>
      <c r="P217" s="45"/>
      <c r="Q217" s="45"/>
      <c r="R217" s="45"/>
      <c r="S217" s="45"/>
      <c r="T217" s="45"/>
      <c r="U217" s="45"/>
    </row>
    <row r="218" spans="1:21" ht="12.75" customHeight="1" x14ac:dyDescent="0.2">
      <c r="A218" s="244"/>
      <c r="B218" s="244"/>
      <c r="C218" s="253"/>
      <c r="D218" s="45"/>
      <c r="E218" s="45"/>
      <c r="F218" s="45"/>
      <c r="G218" s="45"/>
      <c r="H218" s="45"/>
      <c r="I218" s="45"/>
      <c r="J218" s="45"/>
      <c r="K218" s="45"/>
      <c r="L218" s="45"/>
      <c r="M218" s="45"/>
      <c r="N218" s="45"/>
      <c r="O218" s="45"/>
      <c r="P218" s="45"/>
      <c r="Q218" s="45"/>
      <c r="R218" s="45"/>
      <c r="S218" s="45"/>
      <c r="T218" s="45"/>
      <c r="U218" s="45"/>
    </row>
    <row r="219" spans="1:21" ht="12.75" customHeight="1" x14ac:dyDescent="0.2">
      <c r="A219" s="244"/>
      <c r="B219" s="244"/>
      <c r="C219" s="253"/>
      <c r="D219" s="45"/>
      <c r="E219" s="45"/>
      <c r="F219" s="45"/>
      <c r="G219" s="45"/>
      <c r="H219" s="45"/>
      <c r="I219" s="45"/>
      <c r="J219" s="45"/>
      <c r="K219" s="45"/>
      <c r="L219" s="45"/>
      <c r="M219" s="45"/>
      <c r="N219" s="45"/>
      <c r="O219" s="45"/>
      <c r="P219" s="45"/>
      <c r="Q219" s="45"/>
      <c r="R219" s="45"/>
      <c r="S219" s="45"/>
      <c r="T219" s="45"/>
      <c r="U219" s="45"/>
    </row>
    <row r="220" spans="1:21" ht="12.75" customHeight="1" x14ac:dyDescent="0.2">
      <c r="A220" s="244"/>
      <c r="B220" s="244"/>
      <c r="C220" s="253"/>
      <c r="D220" s="45"/>
      <c r="E220" s="45"/>
      <c r="F220" s="45"/>
      <c r="G220" s="45"/>
      <c r="H220" s="45"/>
      <c r="I220" s="45"/>
      <c r="J220" s="45"/>
      <c r="K220" s="45"/>
      <c r="L220" s="45"/>
      <c r="M220" s="45"/>
      <c r="N220" s="45"/>
      <c r="O220" s="45"/>
      <c r="P220" s="45"/>
      <c r="Q220" s="45"/>
      <c r="R220" s="45"/>
      <c r="S220" s="45"/>
      <c r="T220" s="45"/>
      <c r="U220" s="45"/>
    </row>
    <row r="221" spans="1:21" ht="12.75" customHeight="1" x14ac:dyDescent="0.2">
      <c r="A221" s="244"/>
      <c r="B221" s="244"/>
      <c r="C221" s="253"/>
      <c r="D221" s="45"/>
      <c r="E221" s="45"/>
      <c r="F221" s="45"/>
      <c r="G221" s="45"/>
      <c r="H221" s="45"/>
      <c r="I221" s="45"/>
      <c r="J221" s="45"/>
      <c r="K221" s="45"/>
      <c r="L221" s="45"/>
      <c r="M221" s="45"/>
      <c r="N221" s="45"/>
      <c r="O221" s="45"/>
      <c r="P221" s="45"/>
      <c r="Q221" s="45"/>
      <c r="R221" s="45"/>
      <c r="S221" s="45"/>
      <c r="T221" s="45"/>
      <c r="U221" s="45"/>
    </row>
    <row r="222" spans="1:21" ht="12.75" customHeight="1" x14ac:dyDescent="0.2">
      <c r="A222" s="244"/>
      <c r="B222" s="244"/>
      <c r="C222" s="253"/>
      <c r="D222" s="45"/>
      <c r="E222" s="45"/>
      <c r="F222" s="45"/>
      <c r="G222" s="45"/>
      <c r="H222" s="45"/>
      <c r="I222" s="45"/>
      <c r="J222" s="45"/>
      <c r="K222" s="45"/>
      <c r="L222" s="45"/>
      <c r="M222" s="45"/>
      <c r="N222" s="45"/>
      <c r="O222" s="45"/>
      <c r="P222" s="45"/>
      <c r="Q222" s="45"/>
      <c r="R222" s="45"/>
      <c r="S222" s="45"/>
      <c r="T222" s="45"/>
      <c r="U222" s="45"/>
    </row>
    <row r="223" spans="1:21" ht="12.75" customHeight="1" x14ac:dyDescent="0.2">
      <c r="A223" s="244"/>
      <c r="B223" s="244"/>
      <c r="C223" s="253"/>
      <c r="D223" s="45"/>
      <c r="E223" s="45"/>
      <c r="F223" s="45"/>
      <c r="G223" s="45"/>
      <c r="H223" s="45"/>
      <c r="I223" s="45"/>
      <c r="J223" s="45"/>
      <c r="K223" s="45"/>
      <c r="L223" s="45"/>
      <c r="M223" s="45"/>
      <c r="N223" s="45"/>
      <c r="O223" s="45"/>
      <c r="P223" s="45"/>
      <c r="Q223" s="45"/>
      <c r="R223" s="45"/>
      <c r="S223" s="45"/>
      <c r="T223" s="45"/>
      <c r="U223" s="45"/>
    </row>
    <row r="224" spans="1:21" ht="12.75" customHeight="1" x14ac:dyDescent="0.2">
      <c r="A224" s="244"/>
      <c r="B224" s="244"/>
      <c r="C224" s="253"/>
      <c r="D224" s="45"/>
      <c r="E224" s="45"/>
      <c r="F224" s="45"/>
      <c r="G224" s="45"/>
      <c r="H224" s="45"/>
      <c r="I224" s="45"/>
      <c r="J224" s="45"/>
      <c r="K224" s="45"/>
      <c r="L224" s="45"/>
      <c r="M224" s="45"/>
      <c r="N224" s="45"/>
      <c r="O224" s="45"/>
      <c r="P224" s="45"/>
      <c r="Q224" s="45"/>
      <c r="R224" s="45"/>
      <c r="S224" s="45"/>
      <c r="T224" s="45"/>
      <c r="U224" s="45"/>
    </row>
    <row r="225" spans="1:21" ht="12.75" customHeight="1" x14ac:dyDescent="0.2">
      <c r="A225" s="244"/>
      <c r="B225" s="244"/>
      <c r="C225" s="253"/>
      <c r="D225" s="45"/>
      <c r="E225" s="45"/>
      <c r="F225" s="45"/>
      <c r="G225" s="45"/>
      <c r="H225" s="45"/>
      <c r="I225" s="45"/>
      <c r="J225" s="45"/>
      <c r="K225" s="45"/>
      <c r="L225" s="45"/>
      <c r="M225" s="45"/>
      <c r="N225" s="45"/>
      <c r="O225" s="45"/>
      <c r="P225" s="45"/>
      <c r="Q225" s="45"/>
      <c r="R225" s="45"/>
      <c r="S225" s="45"/>
      <c r="T225" s="45"/>
      <c r="U225" s="45"/>
    </row>
    <row r="226" spans="1:21" ht="12.75" customHeight="1" x14ac:dyDescent="0.2">
      <c r="A226" s="244"/>
      <c r="B226" s="244"/>
      <c r="C226" s="253"/>
      <c r="D226" s="45"/>
      <c r="E226" s="45"/>
      <c r="F226" s="45"/>
      <c r="G226" s="45"/>
      <c r="H226" s="45"/>
      <c r="I226" s="45"/>
      <c r="J226" s="45"/>
      <c r="K226" s="45"/>
      <c r="L226" s="45"/>
      <c r="M226" s="45"/>
      <c r="N226" s="45"/>
      <c r="O226" s="45"/>
      <c r="P226" s="45"/>
      <c r="Q226" s="45"/>
      <c r="R226" s="45"/>
      <c r="S226" s="45"/>
      <c r="T226" s="45"/>
      <c r="U226" s="45"/>
    </row>
    <row r="227" spans="1:21" ht="12.75" customHeight="1" x14ac:dyDescent="0.2">
      <c r="A227" s="244"/>
      <c r="B227" s="244"/>
      <c r="C227" s="253"/>
      <c r="D227" s="45"/>
      <c r="E227" s="45"/>
      <c r="F227" s="45"/>
      <c r="G227" s="45"/>
      <c r="H227" s="45"/>
      <c r="I227" s="45"/>
      <c r="J227" s="45"/>
      <c r="K227" s="45"/>
      <c r="L227" s="45"/>
      <c r="M227" s="45"/>
      <c r="N227" s="45"/>
      <c r="O227" s="45"/>
      <c r="P227" s="45"/>
      <c r="Q227" s="45"/>
      <c r="R227" s="45"/>
      <c r="S227" s="45"/>
      <c r="T227" s="45"/>
      <c r="U227" s="45"/>
    </row>
    <row r="228" spans="1:21" ht="12.75" customHeight="1" x14ac:dyDescent="0.2">
      <c r="A228" s="244"/>
      <c r="B228" s="244"/>
      <c r="C228" s="253"/>
      <c r="D228" s="45"/>
      <c r="E228" s="45"/>
      <c r="F228" s="45"/>
      <c r="G228" s="45"/>
      <c r="H228" s="45"/>
      <c r="I228" s="45"/>
      <c r="J228" s="45"/>
      <c r="K228" s="45"/>
      <c r="L228" s="45"/>
      <c r="M228" s="45"/>
      <c r="N228" s="45"/>
      <c r="O228" s="45"/>
      <c r="P228" s="45"/>
      <c r="Q228" s="45"/>
      <c r="R228" s="45"/>
      <c r="S228" s="45"/>
      <c r="T228" s="45"/>
      <c r="U228" s="45"/>
    </row>
    <row r="229" spans="1:21" ht="12.75" customHeight="1" x14ac:dyDescent="0.2">
      <c r="A229" s="244"/>
      <c r="B229" s="244"/>
      <c r="C229" s="253"/>
      <c r="D229" s="45"/>
      <c r="E229" s="45"/>
      <c r="F229" s="45"/>
      <c r="G229" s="45"/>
      <c r="H229" s="45"/>
      <c r="I229" s="45"/>
      <c r="J229" s="45"/>
      <c r="K229" s="45"/>
      <c r="L229" s="45"/>
      <c r="M229" s="45"/>
      <c r="N229" s="45"/>
      <c r="O229" s="45"/>
      <c r="P229" s="45"/>
      <c r="Q229" s="45"/>
      <c r="R229" s="45"/>
      <c r="S229" s="45"/>
      <c r="T229" s="45"/>
      <c r="U229" s="45"/>
    </row>
    <row r="230" spans="1:21" ht="12.75" customHeight="1" x14ac:dyDescent="0.2">
      <c r="A230" s="244"/>
      <c r="B230" s="244"/>
      <c r="C230" s="253"/>
      <c r="D230" s="45"/>
      <c r="E230" s="45"/>
      <c r="F230" s="45"/>
      <c r="G230" s="45"/>
      <c r="H230" s="45"/>
      <c r="I230" s="45"/>
      <c r="J230" s="45"/>
      <c r="K230" s="45"/>
      <c r="L230" s="45"/>
      <c r="M230" s="45"/>
      <c r="N230" s="45"/>
      <c r="O230" s="45"/>
      <c r="P230" s="45"/>
      <c r="Q230" s="45"/>
      <c r="R230" s="45"/>
      <c r="S230" s="45"/>
      <c r="T230" s="45"/>
      <c r="U230" s="45"/>
    </row>
    <row r="231" spans="1:21" ht="12.75" customHeight="1" x14ac:dyDescent="0.2">
      <c r="A231" s="244"/>
      <c r="B231" s="244"/>
      <c r="C231" s="253"/>
      <c r="D231" s="45"/>
      <c r="E231" s="45"/>
      <c r="F231" s="45"/>
      <c r="G231" s="45"/>
      <c r="H231" s="45"/>
      <c r="I231" s="45"/>
      <c r="J231" s="45"/>
      <c r="K231" s="45"/>
      <c r="L231" s="45"/>
      <c r="M231" s="45"/>
      <c r="N231" s="45"/>
      <c r="O231" s="45"/>
      <c r="P231" s="45"/>
      <c r="Q231" s="45"/>
      <c r="R231" s="45"/>
      <c r="S231" s="45"/>
      <c r="T231" s="45"/>
      <c r="U231" s="45"/>
    </row>
    <row r="232" spans="1:21" ht="12.75" customHeight="1" x14ac:dyDescent="0.2">
      <c r="A232" s="244"/>
      <c r="B232" s="244"/>
      <c r="C232" s="253"/>
      <c r="D232" s="45"/>
      <c r="E232" s="45"/>
      <c r="F232" s="45"/>
      <c r="G232" s="45"/>
      <c r="H232" s="45"/>
      <c r="I232" s="45"/>
      <c r="J232" s="45"/>
      <c r="K232" s="45"/>
      <c r="L232" s="45"/>
      <c r="M232" s="45"/>
      <c r="N232" s="45"/>
      <c r="O232" s="45"/>
      <c r="P232" s="45"/>
      <c r="Q232" s="45"/>
      <c r="R232" s="45"/>
      <c r="S232" s="45"/>
      <c r="T232" s="45"/>
      <c r="U232" s="45"/>
    </row>
    <row r="233" spans="1:21" ht="12.75" customHeight="1" x14ac:dyDescent="0.2">
      <c r="A233" s="244"/>
      <c r="B233" s="244"/>
      <c r="C233" s="253"/>
      <c r="D233" s="45"/>
      <c r="E233" s="45"/>
      <c r="F233" s="45"/>
      <c r="G233" s="45"/>
      <c r="H233" s="45"/>
      <c r="I233" s="45"/>
      <c r="J233" s="45"/>
      <c r="K233" s="45"/>
      <c r="L233" s="45"/>
      <c r="M233" s="45"/>
      <c r="N233" s="45"/>
      <c r="O233" s="45"/>
      <c r="P233" s="45"/>
      <c r="Q233" s="45"/>
      <c r="R233" s="45"/>
      <c r="S233" s="45"/>
      <c r="T233" s="45"/>
      <c r="U233" s="45"/>
    </row>
    <row r="234" spans="1:21" ht="12.75" customHeight="1" x14ac:dyDescent="0.2">
      <c r="A234" s="244"/>
      <c r="B234" s="244"/>
      <c r="C234" s="253"/>
      <c r="D234" s="45"/>
      <c r="E234" s="45"/>
      <c r="F234" s="45"/>
      <c r="G234" s="45"/>
      <c r="H234" s="45"/>
      <c r="I234" s="45"/>
      <c r="J234" s="45"/>
      <c r="K234" s="45"/>
      <c r="L234" s="45"/>
      <c r="M234" s="45"/>
      <c r="N234" s="45"/>
      <c r="O234" s="45"/>
      <c r="P234" s="45"/>
      <c r="Q234" s="45"/>
      <c r="R234" s="45"/>
      <c r="S234" s="45"/>
      <c r="T234" s="45"/>
      <c r="U234" s="45"/>
    </row>
    <row r="235" spans="1:21" ht="12.75" customHeight="1" x14ac:dyDescent="0.2">
      <c r="A235" s="244"/>
      <c r="B235" s="244"/>
      <c r="C235" s="253"/>
      <c r="D235" s="45"/>
      <c r="E235" s="45"/>
      <c r="F235" s="45"/>
      <c r="G235" s="45"/>
      <c r="H235" s="45"/>
      <c r="I235" s="45"/>
      <c r="J235" s="45"/>
      <c r="K235" s="45"/>
      <c r="L235" s="45"/>
      <c r="M235" s="45"/>
      <c r="N235" s="45"/>
      <c r="O235" s="45"/>
      <c r="P235" s="45"/>
      <c r="Q235" s="45"/>
      <c r="R235" s="45"/>
      <c r="S235" s="45"/>
      <c r="T235" s="45"/>
      <c r="U235" s="45"/>
    </row>
    <row r="236" spans="1:21" ht="12.75" customHeight="1" x14ac:dyDescent="0.2">
      <c r="A236" s="244"/>
      <c r="B236" s="244"/>
      <c r="C236" s="253"/>
      <c r="D236" s="45"/>
      <c r="E236" s="45"/>
      <c r="F236" s="45"/>
      <c r="G236" s="45"/>
      <c r="H236" s="45"/>
      <c r="I236" s="45"/>
      <c r="J236" s="45"/>
      <c r="K236" s="45"/>
      <c r="L236" s="45"/>
      <c r="M236" s="45"/>
      <c r="N236" s="45"/>
      <c r="O236" s="45"/>
      <c r="P236" s="45"/>
      <c r="Q236" s="45"/>
      <c r="R236" s="45"/>
      <c r="S236" s="45"/>
      <c r="T236" s="45"/>
      <c r="U236" s="45"/>
    </row>
    <row r="237" spans="1:21" ht="12.75" customHeight="1" x14ac:dyDescent="0.2">
      <c r="A237" s="244"/>
      <c r="B237" s="244"/>
      <c r="C237" s="253"/>
      <c r="D237" s="45"/>
      <c r="E237" s="45"/>
      <c r="F237" s="45"/>
      <c r="G237" s="45"/>
      <c r="H237" s="45"/>
      <c r="I237" s="45"/>
      <c r="J237" s="45"/>
      <c r="K237" s="45"/>
      <c r="L237" s="45"/>
      <c r="M237" s="45"/>
      <c r="N237" s="45"/>
      <c r="O237" s="45"/>
      <c r="P237" s="45"/>
      <c r="Q237" s="45"/>
      <c r="R237" s="45"/>
      <c r="S237" s="45"/>
      <c r="T237" s="45"/>
      <c r="U237" s="45"/>
    </row>
    <row r="238" spans="1:21" ht="12.75" customHeight="1" x14ac:dyDescent="0.2">
      <c r="A238" s="244"/>
      <c r="B238" s="244"/>
      <c r="C238" s="253"/>
      <c r="D238" s="45"/>
      <c r="E238" s="45"/>
      <c r="F238" s="45"/>
      <c r="G238" s="45"/>
      <c r="H238" s="45"/>
      <c r="I238" s="45"/>
      <c r="J238" s="45"/>
      <c r="K238" s="45"/>
      <c r="L238" s="45"/>
      <c r="M238" s="45"/>
      <c r="N238" s="45"/>
      <c r="O238" s="45"/>
      <c r="P238" s="45"/>
      <c r="Q238" s="45"/>
      <c r="R238" s="45"/>
      <c r="S238" s="45"/>
      <c r="T238" s="45"/>
      <c r="U238" s="45"/>
    </row>
    <row r="239" spans="1:21" ht="12.75" customHeight="1" x14ac:dyDescent="0.2">
      <c r="A239" s="244"/>
      <c r="B239" s="244"/>
      <c r="C239" s="253"/>
      <c r="D239" s="45"/>
      <c r="E239" s="45"/>
      <c r="F239" s="45"/>
      <c r="G239" s="45"/>
      <c r="H239" s="45"/>
      <c r="I239" s="45"/>
      <c r="J239" s="45"/>
      <c r="K239" s="45"/>
      <c r="L239" s="45"/>
      <c r="M239" s="45"/>
      <c r="N239" s="45"/>
      <c r="O239" s="45"/>
      <c r="P239" s="45"/>
      <c r="Q239" s="45"/>
      <c r="R239" s="45"/>
      <c r="S239" s="45"/>
      <c r="T239" s="45"/>
      <c r="U239" s="45"/>
    </row>
    <row r="240" spans="1:21" ht="12.75" customHeight="1" x14ac:dyDescent="0.2">
      <c r="A240" s="244"/>
      <c r="B240" s="244"/>
      <c r="C240" s="253"/>
      <c r="D240" s="45"/>
      <c r="E240" s="45"/>
      <c r="F240" s="45"/>
      <c r="G240" s="45"/>
      <c r="H240" s="45"/>
      <c r="I240" s="45"/>
      <c r="J240" s="45"/>
      <c r="K240" s="45"/>
      <c r="L240" s="45"/>
      <c r="M240" s="45"/>
      <c r="N240" s="45"/>
      <c r="O240" s="45"/>
      <c r="P240" s="45"/>
      <c r="Q240" s="45"/>
      <c r="R240" s="45"/>
      <c r="S240" s="45"/>
      <c r="T240" s="45"/>
      <c r="U240" s="45"/>
    </row>
    <row r="241" spans="1:21" ht="12.75" customHeight="1" x14ac:dyDescent="0.2">
      <c r="A241" s="244"/>
      <c r="B241" s="244"/>
      <c r="C241" s="253"/>
      <c r="D241" s="45"/>
      <c r="E241" s="45"/>
      <c r="F241" s="45"/>
      <c r="G241" s="45"/>
      <c r="H241" s="45"/>
      <c r="I241" s="45"/>
      <c r="J241" s="45"/>
      <c r="K241" s="45"/>
      <c r="L241" s="45"/>
      <c r="M241" s="45"/>
      <c r="N241" s="45"/>
      <c r="O241" s="45"/>
      <c r="P241" s="45"/>
      <c r="Q241" s="45"/>
      <c r="R241" s="45"/>
      <c r="S241" s="45"/>
      <c r="T241" s="45"/>
      <c r="U241" s="45"/>
    </row>
    <row r="242" spans="1:21" ht="12.75" customHeight="1" x14ac:dyDescent="0.2">
      <c r="A242" s="244"/>
      <c r="B242" s="244"/>
      <c r="C242" s="253"/>
      <c r="D242" s="45"/>
      <c r="E242" s="45"/>
      <c r="F242" s="45"/>
      <c r="G242" s="45"/>
      <c r="H242" s="45"/>
      <c r="I242" s="45"/>
      <c r="J242" s="45"/>
      <c r="K242" s="45"/>
      <c r="L242" s="45"/>
      <c r="M242" s="45"/>
      <c r="N242" s="45"/>
      <c r="O242" s="45"/>
      <c r="P242" s="45"/>
      <c r="Q242" s="45"/>
      <c r="R242" s="45"/>
      <c r="S242" s="45"/>
      <c r="T242" s="45"/>
      <c r="U242" s="45"/>
    </row>
    <row r="243" spans="1:21" ht="12.75" customHeight="1" x14ac:dyDescent="0.2">
      <c r="A243" s="244"/>
      <c r="B243" s="244"/>
      <c r="C243" s="253"/>
      <c r="D243" s="45"/>
      <c r="E243" s="45"/>
      <c r="F243" s="45"/>
      <c r="G243" s="45"/>
      <c r="H243" s="45"/>
      <c r="I243" s="45"/>
      <c r="J243" s="45"/>
      <c r="K243" s="45"/>
      <c r="L243" s="45"/>
      <c r="M243" s="45"/>
      <c r="N243" s="45"/>
      <c r="O243" s="45"/>
      <c r="P243" s="45"/>
      <c r="Q243" s="45"/>
      <c r="R243" s="45"/>
      <c r="S243" s="45"/>
      <c r="T243" s="45"/>
      <c r="U243" s="45"/>
    </row>
    <row r="244" spans="1:21" ht="12.75" customHeight="1" x14ac:dyDescent="0.2">
      <c r="A244" s="244"/>
      <c r="B244" s="244"/>
      <c r="C244" s="253"/>
      <c r="D244" s="45"/>
      <c r="E244" s="45"/>
      <c r="F244" s="45"/>
      <c r="G244" s="45"/>
      <c r="H244" s="45"/>
      <c r="I244" s="45"/>
      <c r="J244" s="45"/>
      <c r="K244" s="45"/>
      <c r="L244" s="45"/>
      <c r="M244" s="45"/>
      <c r="N244" s="45"/>
      <c r="O244" s="45"/>
      <c r="P244" s="45"/>
      <c r="Q244" s="45"/>
      <c r="R244" s="45"/>
      <c r="S244" s="45"/>
      <c r="T244" s="45"/>
      <c r="U244" s="45"/>
    </row>
    <row r="245" spans="1:21" ht="12.75" customHeight="1" x14ac:dyDescent="0.2">
      <c r="A245" s="244"/>
      <c r="B245" s="244"/>
      <c r="C245" s="253"/>
      <c r="D245" s="45"/>
      <c r="E245" s="45"/>
      <c r="F245" s="45"/>
      <c r="G245" s="45"/>
      <c r="H245" s="45"/>
      <c r="I245" s="45"/>
      <c r="J245" s="45"/>
      <c r="K245" s="45"/>
      <c r="L245" s="45"/>
      <c r="M245" s="45"/>
      <c r="N245" s="45"/>
      <c r="O245" s="45"/>
      <c r="P245" s="45"/>
      <c r="Q245" s="45"/>
      <c r="R245" s="45"/>
      <c r="S245" s="45"/>
      <c r="T245" s="45"/>
      <c r="U245" s="45"/>
    </row>
    <row r="246" spans="1:21" ht="12.75" customHeight="1" x14ac:dyDescent="0.2">
      <c r="A246" s="244"/>
      <c r="B246" s="244"/>
      <c r="C246" s="253"/>
      <c r="D246" s="45"/>
      <c r="E246" s="45"/>
      <c r="F246" s="45"/>
      <c r="G246" s="45"/>
      <c r="H246" s="45"/>
      <c r="I246" s="45"/>
      <c r="J246" s="45"/>
      <c r="K246" s="45"/>
      <c r="L246" s="45"/>
      <c r="M246" s="45"/>
      <c r="N246" s="45"/>
      <c r="O246" s="45"/>
      <c r="P246" s="45"/>
      <c r="Q246" s="45"/>
      <c r="R246" s="45"/>
      <c r="S246" s="45"/>
      <c r="T246" s="45"/>
      <c r="U246" s="45"/>
    </row>
    <row r="247" spans="1:21" ht="12.75" customHeight="1" x14ac:dyDescent="0.2">
      <c r="A247" s="244"/>
      <c r="B247" s="244"/>
      <c r="C247" s="253"/>
      <c r="D247" s="45"/>
      <c r="E247" s="45"/>
      <c r="F247" s="45"/>
      <c r="G247" s="45"/>
      <c r="H247" s="45"/>
      <c r="I247" s="45"/>
      <c r="J247" s="45"/>
      <c r="K247" s="45"/>
      <c r="L247" s="45"/>
      <c r="M247" s="45"/>
      <c r="N247" s="45"/>
      <c r="O247" s="45"/>
      <c r="P247" s="45"/>
      <c r="Q247" s="45"/>
      <c r="R247" s="45"/>
      <c r="S247" s="45"/>
      <c r="T247" s="45"/>
      <c r="U247" s="45"/>
    </row>
    <row r="248" spans="1:21" ht="12.75" customHeight="1" x14ac:dyDescent="0.2">
      <c r="A248" s="244"/>
      <c r="B248" s="244"/>
      <c r="C248" s="253"/>
      <c r="D248" s="45"/>
      <c r="E248" s="45"/>
      <c r="F248" s="45"/>
      <c r="G248" s="45"/>
      <c r="H248" s="45"/>
      <c r="I248" s="45"/>
      <c r="J248" s="45"/>
      <c r="K248" s="45"/>
      <c r="L248" s="45"/>
      <c r="M248" s="45"/>
      <c r="N248" s="45"/>
      <c r="O248" s="45"/>
      <c r="P248" s="45"/>
      <c r="Q248" s="45"/>
      <c r="R248" s="45"/>
      <c r="S248" s="45"/>
      <c r="T248" s="45"/>
      <c r="U248" s="45"/>
    </row>
    <row r="249" spans="1:21" ht="12.75" customHeight="1" x14ac:dyDescent="0.2">
      <c r="A249" s="244"/>
      <c r="B249" s="244"/>
      <c r="C249" s="253"/>
      <c r="D249" s="45"/>
      <c r="E249" s="45"/>
      <c r="F249" s="45"/>
      <c r="G249" s="45"/>
      <c r="H249" s="45"/>
      <c r="I249" s="45"/>
      <c r="J249" s="45"/>
      <c r="K249" s="45"/>
      <c r="L249" s="45"/>
      <c r="M249" s="45"/>
      <c r="N249" s="45"/>
      <c r="O249" s="45"/>
      <c r="P249" s="45"/>
      <c r="Q249" s="45"/>
      <c r="R249" s="45"/>
      <c r="S249" s="45"/>
      <c r="T249" s="45"/>
      <c r="U249" s="45"/>
    </row>
    <row r="250" spans="1:21" ht="12.75" customHeight="1" x14ac:dyDescent="0.2">
      <c r="A250" s="244"/>
      <c r="B250" s="244"/>
      <c r="C250" s="253"/>
      <c r="D250" s="45"/>
      <c r="E250" s="45"/>
      <c r="F250" s="45"/>
      <c r="G250" s="45"/>
      <c r="H250" s="45"/>
      <c r="I250" s="45"/>
      <c r="J250" s="45"/>
      <c r="K250" s="45"/>
      <c r="L250" s="45"/>
      <c r="M250" s="45"/>
      <c r="N250" s="45"/>
      <c r="O250" s="45"/>
      <c r="P250" s="45"/>
      <c r="Q250" s="45"/>
      <c r="R250" s="45"/>
      <c r="S250" s="45"/>
      <c r="T250" s="45"/>
      <c r="U250" s="45"/>
    </row>
    <row r="251" spans="1:21" ht="12.75" customHeight="1" x14ac:dyDescent="0.2">
      <c r="A251" s="244"/>
      <c r="B251" s="244"/>
      <c r="C251" s="253"/>
      <c r="D251" s="45"/>
      <c r="E251" s="45"/>
      <c r="F251" s="45"/>
      <c r="G251" s="45"/>
      <c r="H251" s="45"/>
      <c r="I251" s="45"/>
      <c r="J251" s="45"/>
      <c r="K251" s="45"/>
      <c r="L251" s="45"/>
      <c r="M251" s="45"/>
      <c r="N251" s="45"/>
      <c r="O251" s="45"/>
      <c r="P251" s="45"/>
      <c r="Q251" s="45"/>
      <c r="R251" s="45"/>
      <c r="S251" s="45"/>
      <c r="T251" s="45"/>
      <c r="U251" s="45"/>
    </row>
    <row r="252" spans="1:21" ht="12.75" customHeight="1" x14ac:dyDescent="0.2">
      <c r="A252" s="244"/>
      <c r="B252" s="244"/>
      <c r="C252" s="253"/>
      <c r="D252" s="45"/>
      <c r="E252" s="45"/>
      <c r="F252" s="45"/>
      <c r="G252" s="45"/>
      <c r="H252" s="45"/>
      <c r="I252" s="45"/>
      <c r="J252" s="45"/>
      <c r="K252" s="45"/>
      <c r="L252" s="45"/>
      <c r="M252" s="45"/>
      <c r="N252" s="45"/>
      <c r="O252" s="45"/>
      <c r="P252" s="45"/>
      <c r="Q252" s="45"/>
      <c r="R252" s="45"/>
      <c r="S252" s="45"/>
      <c r="T252" s="45"/>
      <c r="U252" s="45"/>
    </row>
    <row r="253" spans="1:21" ht="12.75" customHeight="1" x14ac:dyDescent="0.2">
      <c r="A253" s="244"/>
      <c r="B253" s="244"/>
      <c r="C253" s="253"/>
      <c r="D253" s="45"/>
      <c r="E253" s="45"/>
      <c r="F253" s="45"/>
      <c r="G253" s="45"/>
      <c r="H253" s="45"/>
      <c r="I253" s="45"/>
      <c r="J253" s="45"/>
      <c r="K253" s="45"/>
      <c r="L253" s="45"/>
      <c r="M253" s="45"/>
      <c r="N253" s="45"/>
      <c r="O253" s="45"/>
      <c r="P253" s="45"/>
      <c r="Q253" s="45"/>
      <c r="R253" s="45"/>
      <c r="S253" s="45"/>
      <c r="T253" s="45"/>
      <c r="U253" s="45"/>
    </row>
    <row r="254" spans="1:21" ht="12.75" customHeight="1" x14ac:dyDescent="0.2">
      <c r="A254" s="244"/>
      <c r="B254" s="244"/>
      <c r="C254" s="253"/>
      <c r="D254" s="45"/>
      <c r="E254" s="45"/>
      <c r="F254" s="45"/>
      <c r="G254" s="45"/>
      <c r="H254" s="45"/>
      <c r="I254" s="45"/>
      <c r="J254" s="45"/>
      <c r="K254" s="45"/>
      <c r="L254" s="45"/>
      <c r="M254" s="45"/>
      <c r="N254" s="45"/>
      <c r="O254" s="45"/>
      <c r="P254" s="45"/>
      <c r="Q254" s="45"/>
      <c r="R254" s="45"/>
      <c r="S254" s="45"/>
      <c r="T254" s="45"/>
      <c r="U254" s="45"/>
    </row>
    <row r="255" spans="1:21" ht="12.75" customHeight="1" x14ac:dyDescent="0.2">
      <c r="A255" s="244"/>
      <c r="B255" s="244"/>
      <c r="C255" s="253"/>
      <c r="D255" s="45"/>
      <c r="E255" s="45"/>
      <c r="F255" s="45"/>
      <c r="G255" s="45"/>
      <c r="H255" s="45"/>
      <c r="I255" s="45"/>
      <c r="J255" s="45"/>
      <c r="K255" s="45"/>
      <c r="L255" s="45"/>
      <c r="M255" s="45"/>
      <c r="N255" s="45"/>
      <c r="O255" s="45"/>
      <c r="P255" s="45"/>
      <c r="Q255" s="45"/>
      <c r="R255" s="45"/>
      <c r="S255" s="45"/>
      <c r="T255" s="45"/>
      <c r="U255" s="45"/>
    </row>
    <row r="256" spans="1:21" ht="12.75" customHeight="1" x14ac:dyDescent="0.2">
      <c r="A256" s="244"/>
      <c r="B256" s="244"/>
      <c r="C256" s="253"/>
      <c r="D256" s="45"/>
      <c r="E256" s="45"/>
      <c r="F256" s="45"/>
      <c r="G256" s="45"/>
      <c r="H256" s="45"/>
      <c r="I256" s="45"/>
      <c r="J256" s="45"/>
      <c r="K256" s="45"/>
      <c r="L256" s="45"/>
      <c r="M256" s="45"/>
      <c r="N256" s="45"/>
      <c r="O256" s="45"/>
      <c r="P256" s="45"/>
      <c r="Q256" s="45"/>
      <c r="R256" s="45"/>
      <c r="S256" s="45"/>
      <c r="T256" s="45"/>
      <c r="U256" s="45"/>
    </row>
    <row r="257" spans="1:21" ht="12.75" customHeight="1" x14ac:dyDescent="0.2">
      <c r="A257" s="244"/>
      <c r="B257" s="244"/>
      <c r="C257" s="253"/>
      <c r="D257" s="45"/>
      <c r="E257" s="45"/>
      <c r="F257" s="45"/>
      <c r="G257" s="45"/>
      <c r="H257" s="45"/>
      <c r="I257" s="45"/>
      <c r="J257" s="45"/>
      <c r="K257" s="45"/>
      <c r="L257" s="45"/>
      <c r="M257" s="45"/>
      <c r="N257" s="45"/>
      <c r="O257" s="45"/>
      <c r="P257" s="45"/>
      <c r="Q257" s="45"/>
      <c r="R257" s="45"/>
      <c r="S257" s="45"/>
      <c r="T257" s="45"/>
      <c r="U257" s="45"/>
    </row>
    <row r="258" spans="1:21" ht="12.75" customHeight="1" x14ac:dyDescent="0.2">
      <c r="A258" s="244"/>
      <c r="B258" s="244"/>
      <c r="C258" s="253"/>
      <c r="D258" s="45"/>
      <c r="E258" s="45"/>
      <c r="F258" s="45"/>
      <c r="G258" s="45"/>
      <c r="H258" s="45"/>
      <c r="I258" s="45"/>
      <c r="J258" s="45"/>
      <c r="K258" s="45"/>
      <c r="L258" s="45"/>
      <c r="M258" s="45"/>
      <c r="N258" s="45"/>
      <c r="O258" s="45"/>
      <c r="P258" s="45"/>
      <c r="Q258" s="45"/>
      <c r="R258" s="45"/>
      <c r="S258" s="45"/>
      <c r="T258" s="45"/>
      <c r="U258" s="45"/>
    </row>
    <row r="259" spans="1:21" ht="12.75" customHeight="1" x14ac:dyDescent="0.2">
      <c r="A259" s="244"/>
      <c r="B259" s="244"/>
      <c r="C259" s="253"/>
      <c r="D259" s="45"/>
      <c r="E259" s="45"/>
      <c r="F259" s="45"/>
      <c r="G259" s="45"/>
      <c r="H259" s="45"/>
      <c r="I259" s="45"/>
      <c r="J259" s="45"/>
      <c r="K259" s="45"/>
      <c r="L259" s="45"/>
      <c r="M259" s="45"/>
      <c r="N259" s="45"/>
      <c r="O259" s="45"/>
      <c r="P259" s="45"/>
      <c r="Q259" s="45"/>
      <c r="R259" s="45"/>
      <c r="S259" s="45"/>
      <c r="T259" s="45"/>
      <c r="U259" s="45"/>
    </row>
    <row r="260" spans="1:21" ht="12.75" customHeight="1" x14ac:dyDescent="0.2">
      <c r="A260" s="244"/>
      <c r="B260" s="244"/>
      <c r="C260" s="253"/>
      <c r="D260" s="45"/>
      <c r="E260" s="45"/>
      <c r="F260" s="45"/>
      <c r="G260" s="45"/>
      <c r="H260" s="45"/>
      <c r="I260" s="45"/>
      <c r="J260" s="45"/>
      <c r="K260" s="45"/>
      <c r="L260" s="45"/>
      <c r="M260" s="45"/>
      <c r="N260" s="45"/>
      <c r="O260" s="45"/>
      <c r="P260" s="45"/>
      <c r="Q260" s="45"/>
      <c r="R260" s="45"/>
      <c r="S260" s="45"/>
      <c r="T260" s="45"/>
      <c r="U260" s="45"/>
    </row>
    <row r="261" spans="1:21" ht="12.75" customHeight="1" x14ac:dyDescent="0.2">
      <c r="A261" s="244"/>
      <c r="B261" s="244"/>
      <c r="C261" s="253"/>
      <c r="D261" s="45"/>
      <c r="E261" s="45"/>
      <c r="F261" s="45"/>
      <c r="G261" s="45"/>
      <c r="H261" s="45"/>
      <c r="I261" s="45"/>
      <c r="J261" s="45"/>
      <c r="K261" s="45"/>
      <c r="L261" s="45"/>
      <c r="M261" s="45"/>
      <c r="N261" s="45"/>
      <c r="O261" s="45"/>
      <c r="P261" s="45"/>
      <c r="Q261" s="45"/>
      <c r="R261" s="45"/>
      <c r="S261" s="45"/>
      <c r="T261" s="45"/>
      <c r="U261" s="45"/>
    </row>
    <row r="262" spans="1:21" ht="12.75" customHeight="1" x14ac:dyDescent="0.2">
      <c r="A262" s="244"/>
      <c r="B262" s="244"/>
      <c r="C262" s="253"/>
      <c r="D262" s="45"/>
      <c r="E262" s="45"/>
      <c r="F262" s="45"/>
      <c r="G262" s="45"/>
      <c r="H262" s="45"/>
      <c r="I262" s="45"/>
      <c r="J262" s="45"/>
      <c r="K262" s="45"/>
      <c r="L262" s="45"/>
      <c r="M262" s="45"/>
      <c r="N262" s="45"/>
      <c r="O262" s="45"/>
      <c r="P262" s="45"/>
      <c r="Q262" s="45"/>
      <c r="R262" s="45"/>
      <c r="S262" s="45"/>
      <c r="T262" s="45"/>
      <c r="U262" s="45"/>
    </row>
    <row r="263" spans="1:21" ht="12.75" customHeight="1" x14ac:dyDescent="0.2">
      <c r="A263" s="244"/>
      <c r="B263" s="244"/>
      <c r="C263" s="253"/>
      <c r="D263" s="45"/>
      <c r="E263" s="45"/>
      <c r="F263" s="45"/>
      <c r="G263" s="45"/>
      <c r="H263" s="45"/>
      <c r="I263" s="45"/>
      <c r="J263" s="45"/>
      <c r="K263" s="45"/>
      <c r="L263" s="45"/>
      <c r="M263" s="45"/>
      <c r="N263" s="45"/>
      <c r="O263" s="45"/>
      <c r="P263" s="45"/>
      <c r="Q263" s="45"/>
      <c r="R263" s="45"/>
      <c r="S263" s="45"/>
      <c r="T263" s="45"/>
      <c r="U263" s="45"/>
    </row>
    <row r="264" spans="1:21" ht="12.75" customHeight="1" x14ac:dyDescent="0.2">
      <c r="A264" s="244"/>
      <c r="B264" s="244"/>
      <c r="C264" s="253"/>
      <c r="D264" s="45"/>
      <c r="E264" s="45"/>
      <c r="F264" s="45"/>
      <c r="G264" s="45"/>
      <c r="H264" s="45"/>
      <c r="I264" s="45"/>
      <c r="J264" s="45"/>
      <c r="K264" s="45"/>
      <c r="L264" s="45"/>
      <c r="M264" s="45"/>
      <c r="N264" s="45"/>
      <c r="O264" s="45"/>
      <c r="P264" s="45"/>
      <c r="Q264" s="45"/>
      <c r="R264" s="45"/>
      <c r="S264" s="45"/>
      <c r="T264" s="45"/>
      <c r="U264" s="45"/>
    </row>
    <row r="265" spans="1:21" ht="12.75" customHeight="1" x14ac:dyDescent="0.2">
      <c r="A265" s="244"/>
      <c r="B265" s="244"/>
      <c r="C265" s="253"/>
      <c r="D265" s="45"/>
      <c r="E265" s="45"/>
      <c r="F265" s="45"/>
      <c r="G265" s="45"/>
      <c r="H265" s="45"/>
      <c r="I265" s="45"/>
      <c r="J265" s="45"/>
      <c r="K265" s="45"/>
      <c r="L265" s="45"/>
      <c r="M265" s="45"/>
      <c r="N265" s="45"/>
      <c r="O265" s="45"/>
      <c r="P265" s="45"/>
      <c r="Q265" s="45"/>
      <c r="R265" s="45"/>
      <c r="S265" s="45"/>
      <c r="T265" s="45"/>
      <c r="U265" s="45"/>
    </row>
    <row r="266" spans="1:21" ht="12.75" customHeight="1" x14ac:dyDescent="0.2">
      <c r="A266" s="244"/>
      <c r="B266" s="244"/>
      <c r="C266" s="253"/>
      <c r="D266" s="45"/>
      <c r="E266" s="45"/>
      <c r="F266" s="45"/>
      <c r="G266" s="45"/>
      <c r="H266" s="45"/>
      <c r="I266" s="45"/>
      <c r="J266" s="45"/>
      <c r="K266" s="45"/>
      <c r="L266" s="45"/>
      <c r="M266" s="45"/>
      <c r="N266" s="45"/>
      <c r="O266" s="45"/>
      <c r="P266" s="45"/>
      <c r="Q266" s="45"/>
      <c r="R266" s="45"/>
      <c r="S266" s="45"/>
      <c r="T266" s="45"/>
      <c r="U266" s="45"/>
    </row>
    <row r="267" spans="1:21" ht="12.75" customHeight="1" x14ac:dyDescent="0.2">
      <c r="A267" s="244"/>
      <c r="B267" s="244"/>
      <c r="C267" s="253"/>
      <c r="D267" s="45"/>
      <c r="E267" s="45"/>
      <c r="F267" s="45"/>
      <c r="G267" s="45"/>
      <c r="H267" s="45"/>
      <c r="I267" s="45"/>
      <c r="J267" s="45"/>
      <c r="K267" s="45"/>
      <c r="L267" s="45"/>
      <c r="M267" s="45"/>
      <c r="N267" s="45"/>
      <c r="O267" s="45"/>
      <c r="P267" s="45"/>
      <c r="Q267" s="45"/>
      <c r="R267" s="45"/>
      <c r="S267" s="45"/>
      <c r="T267" s="45"/>
      <c r="U267" s="45"/>
    </row>
    <row r="268" spans="1:21" ht="12.75" customHeight="1" x14ac:dyDescent="0.2">
      <c r="A268" s="244"/>
      <c r="B268" s="244"/>
      <c r="C268" s="253"/>
      <c r="D268" s="45"/>
      <c r="E268" s="45"/>
      <c r="F268" s="45"/>
      <c r="G268" s="45"/>
      <c r="H268" s="45"/>
      <c r="I268" s="45"/>
      <c r="J268" s="45"/>
      <c r="K268" s="45"/>
      <c r="L268" s="45"/>
      <c r="M268" s="45"/>
      <c r="N268" s="45"/>
      <c r="O268" s="45"/>
      <c r="P268" s="45"/>
      <c r="Q268" s="45"/>
      <c r="R268" s="45"/>
      <c r="S268" s="45"/>
      <c r="T268" s="45"/>
      <c r="U268" s="45"/>
    </row>
    <row r="269" spans="1:21" ht="12.75" customHeight="1" x14ac:dyDescent="0.2">
      <c r="A269" s="244"/>
      <c r="B269" s="244"/>
      <c r="C269" s="253"/>
      <c r="D269" s="45"/>
      <c r="E269" s="45"/>
      <c r="F269" s="45"/>
      <c r="G269" s="45"/>
      <c r="H269" s="45"/>
      <c r="I269" s="45"/>
      <c r="J269" s="45"/>
      <c r="K269" s="45"/>
      <c r="L269" s="45"/>
      <c r="M269" s="45"/>
      <c r="N269" s="45"/>
      <c r="O269" s="45"/>
      <c r="P269" s="45"/>
      <c r="Q269" s="45"/>
      <c r="R269" s="45"/>
      <c r="S269" s="45"/>
      <c r="T269" s="45"/>
      <c r="U269" s="45"/>
    </row>
    <row r="270" spans="1:21" ht="12.75" customHeight="1" x14ac:dyDescent="0.2">
      <c r="A270" s="244"/>
      <c r="B270" s="244"/>
      <c r="C270" s="253"/>
      <c r="D270" s="45"/>
      <c r="E270" s="45"/>
      <c r="F270" s="45"/>
      <c r="G270" s="45"/>
      <c r="H270" s="45"/>
      <c r="I270" s="45"/>
      <c r="J270" s="45"/>
      <c r="K270" s="45"/>
      <c r="L270" s="45"/>
      <c r="M270" s="45"/>
      <c r="N270" s="45"/>
      <c r="O270" s="45"/>
      <c r="P270" s="45"/>
      <c r="Q270" s="45"/>
      <c r="R270" s="45"/>
      <c r="S270" s="45"/>
      <c r="T270" s="45"/>
      <c r="U270" s="45"/>
    </row>
    <row r="271" spans="1:21" ht="12.75" customHeight="1" x14ac:dyDescent="0.2">
      <c r="A271" s="244"/>
      <c r="B271" s="244"/>
      <c r="C271" s="253"/>
      <c r="D271" s="45"/>
      <c r="E271" s="45"/>
      <c r="F271" s="45"/>
      <c r="G271" s="45"/>
      <c r="H271" s="45"/>
      <c r="I271" s="45"/>
      <c r="J271" s="45"/>
      <c r="K271" s="45"/>
      <c r="L271" s="45"/>
      <c r="M271" s="45"/>
      <c r="N271" s="45"/>
      <c r="O271" s="45"/>
      <c r="P271" s="45"/>
      <c r="Q271" s="45"/>
      <c r="R271" s="45"/>
      <c r="S271" s="45"/>
      <c r="T271" s="45"/>
      <c r="U271" s="45"/>
    </row>
    <row r="272" spans="1:21" ht="12.75" customHeight="1" x14ac:dyDescent="0.2">
      <c r="A272" s="244"/>
      <c r="B272" s="244"/>
      <c r="C272" s="253"/>
      <c r="D272" s="45"/>
      <c r="E272" s="45"/>
      <c r="F272" s="45"/>
      <c r="G272" s="45"/>
      <c r="H272" s="45"/>
      <c r="I272" s="45"/>
      <c r="J272" s="45"/>
      <c r="K272" s="45"/>
      <c r="L272" s="45"/>
      <c r="M272" s="45"/>
      <c r="N272" s="45"/>
      <c r="O272" s="45"/>
      <c r="P272" s="45"/>
      <c r="Q272" s="45"/>
      <c r="R272" s="45"/>
      <c r="S272" s="45"/>
      <c r="T272" s="45"/>
      <c r="U272" s="45"/>
    </row>
    <row r="273" spans="1:21" ht="12.75" customHeight="1" x14ac:dyDescent="0.2">
      <c r="A273" s="244"/>
      <c r="B273" s="244"/>
      <c r="C273" s="253"/>
      <c r="D273" s="45"/>
      <c r="E273" s="45"/>
      <c r="F273" s="45"/>
      <c r="G273" s="45"/>
      <c r="H273" s="45"/>
      <c r="I273" s="45"/>
      <c r="J273" s="45"/>
      <c r="K273" s="45"/>
      <c r="L273" s="45"/>
      <c r="M273" s="45"/>
      <c r="N273" s="45"/>
      <c r="O273" s="45"/>
      <c r="P273" s="45"/>
      <c r="Q273" s="45"/>
      <c r="R273" s="45"/>
      <c r="S273" s="45"/>
      <c r="T273" s="45"/>
      <c r="U273" s="45"/>
    </row>
    <row r="274" spans="1:21" ht="12.75" customHeight="1" x14ac:dyDescent="0.2">
      <c r="A274" s="244"/>
      <c r="B274" s="244"/>
      <c r="C274" s="253"/>
      <c r="D274" s="45"/>
      <c r="E274" s="45"/>
      <c r="F274" s="45"/>
      <c r="G274" s="45"/>
      <c r="H274" s="45"/>
      <c r="I274" s="45"/>
      <c r="J274" s="45"/>
      <c r="K274" s="45"/>
      <c r="L274" s="45"/>
      <c r="M274" s="45"/>
      <c r="N274" s="45"/>
      <c r="O274" s="45"/>
      <c r="P274" s="45"/>
      <c r="Q274" s="45"/>
      <c r="R274" s="45"/>
      <c r="S274" s="45"/>
      <c r="T274" s="45"/>
      <c r="U274" s="45"/>
    </row>
    <row r="275" spans="1:21" ht="12.75" customHeight="1" x14ac:dyDescent="0.2">
      <c r="A275" s="244"/>
      <c r="B275" s="244"/>
      <c r="C275" s="253"/>
      <c r="D275" s="45"/>
      <c r="E275" s="45"/>
      <c r="F275" s="45"/>
      <c r="G275" s="45"/>
      <c r="H275" s="45"/>
      <c r="I275" s="45"/>
      <c r="J275" s="45"/>
      <c r="K275" s="45"/>
      <c r="L275" s="45"/>
      <c r="M275" s="45"/>
      <c r="N275" s="45"/>
      <c r="O275" s="45"/>
      <c r="P275" s="45"/>
      <c r="Q275" s="45"/>
      <c r="R275" s="45"/>
      <c r="S275" s="45"/>
      <c r="T275" s="45"/>
      <c r="U275" s="45"/>
    </row>
    <row r="276" spans="1:21" ht="12.75" customHeight="1" x14ac:dyDescent="0.2">
      <c r="A276" s="244"/>
      <c r="B276" s="244"/>
      <c r="C276" s="253"/>
      <c r="D276" s="45"/>
      <c r="E276" s="45"/>
      <c r="F276" s="45"/>
      <c r="G276" s="45"/>
      <c r="H276" s="45"/>
      <c r="I276" s="45"/>
      <c r="J276" s="45"/>
      <c r="K276" s="45"/>
      <c r="L276" s="45"/>
      <c r="M276" s="45"/>
      <c r="N276" s="45"/>
      <c r="O276" s="45"/>
      <c r="P276" s="45"/>
      <c r="Q276" s="45"/>
      <c r="R276" s="45"/>
      <c r="S276" s="45"/>
      <c r="T276" s="45"/>
      <c r="U276" s="45"/>
    </row>
    <row r="277" spans="1:21" ht="12.75" customHeight="1" x14ac:dyDescent="0.2">
      <c r="A277" s="244"/>
      <c r="B277" s="244"/>
      <c r="C277" s="253"/>
      <c r="D277" s="45"/>
      <c r="E277" s="45"/>
      <c r="F277" s="45"/>
      <c r="G277" s="45"/>
      <c r="H277" s="45"/>
      <c r="I277" s="45"/>
      <c r="J277" s="45"/>
      <c r="K277" s="45"/>
      <c r="L277" s="45"/>
      <c r="M277" s="45"/>
      <c r="N277" s="45"/>
      <c r="O277" s="45"/>
      <c r="P277" s="45"/>
      <c r="Q277" s="45"/>
      <c r="R277" s="45"/>
      <c r="S277" s="45"/>
      <c r="T277" s="45"/>
      <c r="U277" s="45"/>
    </row>
    <row r="278" spans="1:21" ht="12.75" customHeight="1" x14ac:dyDescent="0.2">
      <c r="A278" s="244"/>
      <c r="B278" s="244"/>
      <c r="C278" s="253"/>
      <c r="D278" s="45"/>
      <c r="E278" s="45"/>
      <c r="F278" s="45"/>
      <c r="G278" s="45"/>
      <c r="H278" s="45"/>
      <c r="I278" s="45"/>
      <c r="J278" s="45"/>
      <c r="K278" s="45"/>
      <c r="L278" s="45"/>
      <c r="M278" s="45"/>
      <c r="N278" s="45"/>
      <c r="O278" s="45"/>
      <c r="P278" s="45"/>
      <c r="Q278" s="45"/>
      <c r="R278" s="45"/>
      <c r="S278" s="45"/>
      <c r="T278" s="45"/>
      <c r="U278" s="45"/>
    </row>
    <row r="279" spans="1:21" ht="12.75" customHeight="1" x14ac:dyDescent="0.2">
      <c r="A279" s="244"/>
      <c r="B279" s="244"/>
      <c r="C279" s="253"/>
      <c r="D279" s="45"/>
      <c r="E279" s="45"/>
      <c r="F279" s="45"/>
      <c r="G279" s="45"/>
      <c r="H279" s="45"/>
      <c r="I279" s="45"/>
      <c r="J279" s="45"/>
      <c r="K279" s="45"/>
      <c r="L279" s="45"/>
      <c r="M279" s="45"/>
      <c r="N279" s="45"/>
      <c r="O279" s="45"/>
      <c r="P279" s="45"/>
      <c r="Q279" s="45"/>
      <c r="R279" s="45"/>
      <c r="S279" s="45"/>
      <c r="T279" s="45"/>
      <c r="U279" s="45"/>
    </row>
    <row r="280" spans="1:21" ht="12.75" customHeight="1" x14ac:dyDescent="0.2">
      <c r="A280" s="244"/>
      <c r="B280" s="244"/>
      <c r="C280" s="253"/>
      <c r="D280" s="45"/>
      <c r="E280" s="45"/>
      <c r="F280" s="45"/>
      <c r="G280" s="45"/>
      <c r="H280" s="45"/>
      <c r="I280" s="45"/>
      <c r="J280" s="45"/>
      <c r="K280" s="45"/>
      <c r="L280" s="45"/>
      <c r="M280" s="45"/>
      <c r="N280" s="45"/>
      <c r="O280" s="45"/>
      <c r="P280" s="45"/>
      <c r="Q280" s="45"/>
      <c r="R280" s="45"/>
      <c r="S280" s="45"/>
      <c r="T280" s="45"/>
      <c r="U280" s="45"/>
    </row>
    <row r="281" spans="1:21" ht="12.75" customHeight="1" x14ac:dyDescent="0.2">
      <c r="A281" s="244"/>
      <c r="B281" s="244"/>
      <c r="C281" s="253"/>
      <c r="D281" s="45"/>
      <c r="E281" s="45"/>
      <c r="F281" s="45"/>
      <c r="G281" s="45"/>
      <c r="H281" s="45"/>
      <c r="I281" s="45"/>
      <c r="J281" s="45"/>
      <c r="K281" s="45"/>
      <c r="L281" s="45"/>
      <c r="M281" s="45"/>
      <c r="N281" s="45"/>
      <c r="O281" s="45"/>
      <c r="P281" s="45"/>
      <c r="Q281" s="45"/>
      <c r="R281" s="45"/>
      <c r="S281" s="45"/>
      <c r="T281" s="45"/>
      <c r="U281" s="45"/>
    </row>
    <row r="282" spans="1:21" ht="12.75" customHeight="1" x14ac:dyDescent="0.2">
      <c r="A282" s="244"/>
      <c r="B282" s="244"/>
      <c r="C282" s="253"/>
      <c r="D282" s="45"/>
      <c r="E282" s="45"/>
      <c r="F282" s="45"/>
      <c r="G282" s="45"/>
      <c r="H282" s="45"/>
      <c r="I282" s="45"/>
      <c r="J282" s="45"/>
      <c r="K282" s="45"/>
      <c r="L282" s="45"/>
      <c r="M282" s="45"/>
      <c r="N282" s="45"/>
      <c r="O282" s="45"/>
      <c r="P282" s="45"/>
      <c r="Q282" s="45"/>
      <c r="R282" s="45"/>
      <c r="S282" s="45"/>
      <c r="T282" s="45"/>
      <c r="U282" s="45"/>
    </row>
    <row r="283" spans="1:21" ht="12.75" customHeight="1" x14ac:dyDescent="0.2">
      <c r="A283" s="244"/>
      <c r="B283" s="244"/>
      <c r="C283" s="253"/>
      <c r="D283" s="45"/>
      <c r="E283" s="45"/>
      <c r="F283" s="45"/>
      <c r="G283" s="45"/>
      <c r="H283" s="45"/>
      <c r="I283" s="45"/>
      <c r="J283" s="45"/>
      <c r="K283" s="45"/>
      <c r="L283" s="45"/>
      <c r="M283" s="45"/>
      <c r="N283" s="45"/>
      <c r="O283" s="45"/>
      <c r="P283" s="45"/>
      <c r="Q283" s="45"/>
      <c r="R283" s="45"/>
      <c r="S283" s="45"/>
      <c r="T283" s="45"/>
      <c r="U283" s="45"/>
    </row>
    <row r="284" spans="1:21" ht="12.75" customHeight="1" x14ac:dyDescent="0.2">
      <c r="A284" s="244"/>
      <c r="B284" s="244"/>
      <c r="C284" s="253"/>
      <c r="D284" s="45"/>
      <c r="E284" s="45"/>
      <c r="F284" s="45"/>
      <c r="G284" s="45"/>
      <c r="H284" s="45"/>
      <c r="I284" s="45"/>
      <c r="J284" s="45"/>
      <c r="K284" s="45"/>
      <c r="L284" s="45"/>
      <c r="M284" s="45"/>
      <c r="N284" s="45"/>
      <c r="O284" s="45"/>
      <c r="P284" s="45"/>
      <c r="Q284" s="45"/>
      <c r="R284" s="45"/>
      <c r="S284" s="45"/>
      <c r="T284" s="45"/>
      <c r="U284" s="45"/>
    </row>
    <row r="285" spans="1:21" ht="12.75" customHeight="1" x14ac:dyDescent="0.2">
      <c r="A285" s="244"/>
      <c r="B285" s="244"/>
      <c r="C285" s="253"/>
      <c r="D285" s="45"/>
      <c r="E285" s="45"/>
      <c r="F285" s="45"/>
      <c r="G285" s="45"/>
      <c r="H285" s="45"/>
      <c r="I285" s="45"/>
      <c r="J285" s="45"/>
      <c r="K285" s="45"/>
      <c r="L285" s="45"/>
      <c r="M285" s="45"/>
      <c r="N285" s="45"/>
      <c r="O285" s="45"/>
      <c r="P285" s="45"/>
      <c r="Q285" s="45"/>
      <c r="R285" s="45"/>
      <c r="S285" s="45"/>
      <c r="T285" s="45"/>
      <c r="U285" s="45"/>
    </row>
    <row r="286" spans="1:21" ht="12.75" customHeight="1" x14ac:dyDescent="0.2">
      <c r="A286" s="244"/>
      <c r="B286" s="244"/>
      <c r="C286" s="253"/>
      <c r="D286" s="45"/>
      <c r="E286" s="45"/>
      <c r="F286" s="45"/>
      <c r="G286" s="45"/>
      <c r="H286" s="45"/>
      <c r="I286" s="45"/>
      <c r="J286" s="45"/>
      <c r="K286" s="45"/>
      <c r="L286" s="45"/>
      <c r="M286" s="45"/>
      <c r="N286" s="45"/>
      <c r="O286" s="45"/>
      <c r="P286" s="45"/>
      <c r="Q286" s="45"/>
      <c r="R286" s="45"/>
      <c r="S286" s="45"/>
      <c r="T286" s="45"/>
      <c r="U286" s="45"/>
    </row>
    <row r="287" spans="1:21" ht="12.75" customHeight="1" x14ac:dyDescent="0.2">
      <c r="A287" s="244"/>
      <c r="B287" s="244"/>
      <c r="C287" s="253"/>
      <c r="D287" s="45"/>
      <c r="E287" s="45"/>
      <c r="F287" s="45"/>
      <c r="G287" s="45"/>
      <c r="H287" s="45"/>
      <c r="I287" s="45"/>
      <c r="J287" s="45"/>
      <c r="K287" s="45"/>
      <c r="L287" s="45"/>
      <c r="M287" s="45"/>
      <c r="N287" s="45"/>
      <c r="O287" s="45"/>
      <c r="P287" s="45"/>
      <c r="Q287" s="45"/>
      <c r="R287" s="45"/>
      <c r="S287" s="45"/>
      <c r="T287" s="45"/>
      <c r="U287" s="45"/>
    </row>
    <row r="288" spans="1:21" ht="12.75" customHeight="1" x14ac:dyDescent="0.2">
      <c r="A288" s="244"/>
      <c r="B288" s="244"/>
      <c r="C288" s="253"/>
      <c r="D288" s="45"/>
      <c r="E288" s="45"/>
      <c r="F288" s="45"/>
      <c r="G288" s="45"/>
      <c r="H288" s="45"/>
      <c r="I288" s="45"/>
      <c r="J288" s="45"/>
      <c r="K288" s="45"/>
      <c r="L288" s="45"/>
      <c r="M288" s="45"/>
      <c r="N288" s="45"/>
      <c r="O288" s="45"/>
      <c r="P288" s="45"/>
      <c r="Q288" s="45"/>
      <c r="R288" s="45"/>
      <c r="S288" s="45"/>
      <c r="T288" s="45"/>
      <c r="U288" s="45"/>
    </row>
    <row r="289" spans="1:21" ht="12.75" customHeight="1" x14ac:dyDescent="0.2">
      <c r="A289" s="244"/>
      <c r="B289" s="244"/>
      <c r="C289" s="253"/>
      <c r="D289" s="45"/>
      <c r="E289" s="45"/>
      <c r="F289" s="45"/>
      <c r="G289" s="45"/>
      <c r="H289" s="45"/>
      <c r="I289" s="45"/>
      <c r="J289" s="45"/>
      <c r="K289" s="45"/>
      <c r="L289" s="45"/>
      <c r="M289" s="45"/>
      <c r="N289" s="45"/>
      <c r="O289" s="45"/>
      <c r="P289" s="45"/>
      <c r="Q289" s="45"/>
      <c r="R289" s="45"/>
      <c r="S289" s="45"/>
      <c r="T289" s="45"/>
      <c r="U289" s="45"/>
    </row>
    <row r="290" spans="1:21" ht="12.75" customHeight="1" x14ac:dyDescent="0.2">
      <c r="A290" s="244"/>
      <c r="B290" s="244"/>
      <c r="C290" s="253"/>
      <c r="D290" s="45"/>
      <c r="E290" s="45"/>
      <c r="F290" s="45"/>
      <c r="G290" s="45"/>
      <c r="H290" s="45"/>
      <c r="I290" s="45"/>
      <c r="J290" s="45"/>
      <c r="K290" s="45"/>
      <c r="L290" s="45"/>
      <c r="M290" s="45"/>
      <c r="N290" s="45"/>
      <c r="O290" s="45"/>
      <c r="P290" s="45"/>
      <c r="Q290" s="45"/>
      <c r="R290" s="45"/>
      <c r="S290" s="45"/>
      <c r="T290" s="45"/>
      <c r="U290" s="45"/>
    </row>
    <row r="291" spans="1:21" ht="12.75" customHeight="1" x14ac:dyDescent="0.2">
      <c r="A291" s="244"/>
      <c r="B291" s="244"/>
      <c r="C291" s="253"/>
      <c r="D291" s="45"/>
      <c r="E291" s="45"/>
      <c r="F291" s="45"/>
      <c r="G291" s="45"/>
      <c r="H291" s="45"/>
      <c r="I291" s="45"/>
      <c r="J291" s="45"/>
      <c r="K291" s="45"/>
      <c r="L291" s="45"/>
      <c r="M291" s="45"/>
      <c r="N291" s="45"/>
      <c r="O291" s="45"/>
      <c r="P291" s="45"/>
      <c r="Q291" s="45"/>
      <c r="R291" s="45"/>
      <c r="S291" s="45"/>
      <c r="T291" s="45"/>
      <c r="U291" s="45"/>
    </row>
    <row r="292" spans="1:21" ht="12.75" customHeight="1" x14ac:dyDescent="0.2">
      <c r="A292" s="244"/>
      <c r="B292" s="244"/>
      <c r="C292" s="253"/>
      <c r="D292" s="45"/>
      <c r="E292" s="45"/>
      <c r="F292" s="45"/>
      <c r="G292" s="45"/>
      <c r="H292" s="45"/>
      <c r="I292" s="45"/>
      <c r="J292" s="45"/>
      <c r="K292" s="45"/>
      <c r="L292" s="45"/>
      <c r="M292" s="45"/>
      <c r="N292" s="45"/>
      <c r="O292" s="45"/>
      <c r="P292" s="45"/>
      <c r="Q292" s="45"/>
      <c r="R292" s="45"/>
      <c r="S292" s="45"/>
      <c r="T292" s="45"/>
      <c r="U292" s="45"/>
    </row>
    <row r="293" spans="1:21" ht="12.75" customHeight="1" x14ac:dyDescent="0.2">
      <c r="A293" s="244"/>
      <c r="B293" s="244"/>
      <c r="C293" s="253"/>
      <c r="D293" s="45"/>
      <c r="E293" s="45"/>
      <c r="F293" s="45"/>
      <c r="G293" s="45"/>
      <c r="H293" s="45"/>
      <c r="I293" s="45"/>
      <c r="J293" s="45"/>
      <c r="K293" s="45"/>
      <c r="L293" s="45"/>
      <c r="M293" s="45"/>
      <c r="N293" s="45"/>
      <c r="O293" s="45"/>
      <c r="P293" s="45"/>
      <c r="Q293" s="45"/>
      <c r="R293" s="45"/>
      <c r="S293" s="45"/>
      <c r="T293" s="45"/>
      <c r="U293" s="45"/>
    </row>
    <row r="294" spans="1:21" ht="12.75" customHeight="1" x14ac:dyDescent="0.2">
      <c r="A294" s="244"/>
      <c r="B294" s="244"/>
      <c r="C294" s="253"/>
      <c r="D294" s="45"/>
      <c r="E294" s="45"/>
      <c r="F294" s="45"/>
      <c r="G294" s="45"/>
      <c r="H294" s="45"/>
      <c r="I294" s="45"/>
      <c r="J294" s="45"/>
      <c r="K294" s="45"/>
      <c r="L294" s="45"/>
      <c r="M294" s="45"/>
      <c r="N294" s="45"/>
      <c r="O294" s="45"/>
      <c r="P294" s="45"/>
      <c r="Q294" s="45"/>
      <c r="R294" s="45"/>
      <c r="S294" s="45"/>
      <c r="T294" s="45"/>
      <c r="U294" s="45"/>
    </row>
    <row r="295" spans="1:21" ht="12.75" customHeight="1" x14ac:dyDescent="0.2">
      <c r="A295" s="244"/>
      <c r="B295" s="244"/>
      <c r="C295" s="253"/>
      <c r="D295" s="45"/>
      <c r="E295" s="45"/>
      <c r="F295" s="45"/>
      <c r="G295" s="45"/>
      <c r="H295" s="45"/>
      <c r="I295" s="45"/>
      <c r="J295" s="45"/>
      <c r="K295" s="45"/>
      <c r="L295" s="45"/>
      <c r="M295" s="45"/>
      <c r="N295" s="45"/>
      <c r="O295" s="45"/>
      <c r="P295" s="45"/>
      <c r="Q295" s="45"/>
      <c r="R295" s="45"/>
      <c r="S295" s="45"/>
      <c r="T295" s="45"/>
      <c r="U295" s="45"/>
    </row>
    <row r="296" spans="1:21" ht="12.75" customHeight="1" x14ac:dyDescent="0.2">
      <c r="A296" s="244"/>
      <c r="B296" s="244"/>
      <c r="C296" s="253"/>
      <c r="D296" s="45"/>
      <c r="E296" s="45"/>
      <c r="F296" s="45"/>
      <c r="G296" s="45"/>
      <c r="H296" s="45"/>
      <c r="I296" s="45"/>
      <c r="J296" s="45"/>
      <c r="K296" s="45"/>
      <c r="L296" s="45"/>
      <c r="M296" s="45"/>
      <c r="N296" s="45"/>
      <c r="O296" s="45"/>
      <c r="P296" s="45"/>
      <c r="Q296" s="45"/>
      <c r="R296" s="45"/>
      <c r="S296" s="45"/>
      <c r="T296" s="45"/>
      <c r="U296" s="45"/>
    </row>
    <row r="297" spans="1:21" ht="12.75" customHeight="1" x14ac:dyDescent="0.2">
      <c r="A297" s="244"/>
      <c r="B297" s="244"/>
      <c r="C297" s="253"/>
      <c r="D297" s="45"/>
      <c r="E297" s="45"/>
      <c r="F297" s="45"/>
      <c r="G297" s="45"/>
      <c r="H297" s="45"/>
      <c r="I297" s="45"/>
      <c r="J297" s="45"/>
      <c r="K297" s="45"/>
      <c r="L297" s="45"/>
      <c r="M297" s="45"/>
      <c r="N297" s="45"/>
      <c r="O297" s="45"/>
      <c r="P297" s="45"/>
      <c r="Q297" s="45"/>
      <c r="R297" s="45"/>
      <c r="S297" s="45"/>
      <c r="T297" s="45"/>
      <c r="U297" s="45"/>
    </row>
    <row r="298" spans="1:21" ht="12.75" customHeight="1" x14ac:dyDescent="0.2">
      <c r="A298" s="244"/>
      <c r="B298" s="244"/>
      <c r="C298" s="253"/>
      <c r="D298" s="45"/>
      <c r="E298" s="45"/>
      <c r="F298" s="45"/>
      <c r="G298" s="45"/>
      <c r="H298" s="45"/>
      <c r="I298" s="45"/>
      <c r="J298" s="45"/>
      <c r="K298" s="45"/>
      <c r="L298" s="45"/>
      <c r="M298" s="45"/>
      <c r="N298" s="45"/>
      <c r="O298" s="45"/>
      <c r="P298" s="45"/>
      <c r="Q298" s="45"/>
      <c r="R298" s="45"/>
      <c r="S298" s="45"/>
      <c r="T298" s="45"/>
      <c r="U298" s="45"/>
    </row>
    <row r="299" spans="1:21" ht="12.75" customHeight="1" x14ac:dyDescent="0.2">
      <c r="A299" s="244"/>
      <c r="B299" s="244"/>
      <c r="C299" s="253"/>
      <c r="D299" s="45"/>
      <c r="E299" s="45"/>
      <c r="F299" s="45"/>
      <c r="G299" s="45"/>
      <c r="H299" s="45"/>
      <c r="I299" s="45"/>
      <c r="J299" s="45"/>
      <c r="K299" s="45"/>
      <c r="L299" s="45"/>
      <c r="M299" s="45"/>
      <c r="N299" s="45"/>
      <c r="O299" s="45"/>
      <c r="P299" s="45"/>
      <c r="Q299" s="45"/>
      <c r="R299" s="45"/>
      <c r="S299" s="45"/>
      <c r="T299" s="45"/>
      <c r="U299" s="45"/>
    </row>
    <row r="300" spans="1:21" ht="12.75" customHeight="1" x14ac:dyDescent="0.2">
      <c r="A300" s="244"/>
      <c r="B300" s="244"/>
      <c r="C300" s="253"/>
      <c r="D300" s="45"/>
      <c r="E300" s="45"/>
      <c r="F300" s="45"/>
      <c r="G300" s="45"/>
      <c r="H300" s="45"/>
      <c r="I300" s="45"/>
      <c r="J300" s="45"/>
      <c r="K300" s="45"/>
      <c r="L300" s="45"/>
      <c r="M300" s="45"/>
      <c r="N300" s="45"/>
      <c r="O300" s="45"/>
      <c r="P300" s="45"/>
      <c r="Q300" s="45"/>
      <c r="R300" s="45"/>
      <c r="S300" s="45"/>
      <c r="T300" s="45"/>
      <c r="U300" s="45"/>
    </row>
    <row r="301" spans="1:21" ht="12.75" customHeight="1" x14ac:dyDescent="0.2">
      <c r="A301" s="244"/>
      <c r="B301" s="244"/>
      <c r="C301" s="253"/>
      <c r="D301" s="45"/>
      <c r="E301" s="45"/>
      <c r="F301" s="45"/>
      <c r="G301" s="45"/>
      <c r="H301" s="45"/>
      <c r="I301" s="45"/>
      <c r="J301" s="45"/>
      <c r="K301" s="45"/>
      <c r="L301" s="45"/>
      <c r="M301" s="45"/>
      <c r="N301" s="45"/>
      <c r="O301" s="45"/>
      <c r="P301" s="45"/>
      <c r="Q301" s="45"/>
      <c r="R301" s="45"/>
      <c r="S301" s="45"/>
      <c r="T301" s="45"/>
      <c r="U301" s="45"/>
    </row>
    <row r="302" spans="1:21" ht="12.75" customHeight="1" x14ac:dyDescent="0.2">
      <c r="A302" s="244"/>
      <c r="B302" s="244"/>
      <c r="C302" s="253"/>
      <c r="D302" s="45"/>
      <c r="E302" s="45"/>
      <c r="F302" s="45"/>
      <c r="G302" s="45"/>
      <c r="H302" s="45"/>
      <c r="I302" s="45"/>
      <c r="J302" s="45"/>
      <c r="K302" s="45"/>
      <c r="L302" s="45"/>
      <c r="M302" s="45"/>
      <c r="N302" s="45"/>
      <c r="O302" s="45"/>
      <c r="P302" s="45"/>
      <c r="Q302" s="45"/>
      <c r="R302" s="45"/>
      <c r="S302" s="45"/>
      <c r="T302" s="45"/>
      <c r="U302" s="45"/>
    </row>
    <row r="303" spans="1:21" ht="12.75" customHeight="1" x14ac:dyDescent="0.2">
      <c r="A303" s="244"/>
      <c r="B303" s="244"/>
      <c r="C303" s="253"/>
      <c r="D303" s="45"/>
      <c r="E303" s="45"/>
      <c r="F303" s="45"/>
      <c r="G303" s="45"/>
      <c r="H303" s="45"/>
      <c r="I303" s="45"/>
      <c r="J303" s="45"/>
      <c r="K303" s="45"/>
      <c r="L303" s="45"/>
      <c r="M303" s="45"/>
      <c r="N303" s="45"/>
      <c r="O303" s="45"/>
      <c r="P303" s="45"/>
      <c r="Q303" s="45"/>
      <c r="R303" s="45"/>
      <c r="S303" s="45"/>
      <c r="T303" s="45"/>
      <c r="U303" s="45"/>
    </row>
    <row r="304" spans="1:21" ht="15.75" customHeight="1" x14ac:dyDescent="0.2">
      <c r="C304" s="253"/>
    </row>
    <row r="305" spans="3:3" ht="15.75" customHeight="1" x14ac:dyDescent="0.2">
      <c r="C305" s="253"/>
    </row>
    <row r="306" spans="3:3" ht="15.75" customHeight="1" x14ac:dyDescent="0.2">
      <c r="C306" s="253"/>
    </row>
    <row r="307" spans="3:3" ht="15.75" customHeight="1" x14ac:dyDescent="0.2">
      <c r="C307" s="253"/>
    </row>
    <row r="308" spans="3:3" ht="15.75" customHeight="1" x14ac:dyDescent="0.2">
      <c r="C308" s="253"/>
    </row>
    <row r="309" spans="3:3" ht="15.75" customHeight="1" x14ac:dyDescent="0.2">
      <c r="C309" s="253"/>
    </row>
    <row r="310" spans="3:3" ht="15.75" customHeight="1" x14ac:dyDescent="0.2">
      <c r="C310" s="253"/>
    </row>
    <row r="311" spans="3:3" ht="15.75" customHeight="1" x14ac:dyDescent="0.2">
      <c r="C311" s="253"/>
    </row>
    <row r="312" spans="3:3" ht="15.75" customHeight="1" x14ac:dyDescent="0.2">
      <c r="C312" s="253"/>
    </row>
    <row r="313" spans="3:3" ht="15.75" customHeight="1" x14ac:dyDescent="0.2">
      <c r="C313" s="253"/>
    </row>
    <row r="314" spans="3:3" ht="15.75" customHeight="1" x14ac:dyDescent="0.2">
      <c r="C314" s="253"/>
    </row>
    <row r="315" spans="3:3" ht="15.75" customHeight="1" x14ac:dyDescent="0.2">
      <c r="C315" s="253"/>
    </row>
    <row r="316" spans="3:3" ht="15.75" customHeight="1" x14ac:dyDescent="0.2">
      <c r="C316" s="253"/>
    </row>
    <row r="317" spans="3:3" ht="15.75" customHeight="1" x14ac:dyDescent="0.2">
      <c r="C317" s="253"/>
    </row>
    <row r="318" spans="3:3" ht="15.75" customHeight="1" x14ac:dyDescent="0.2">
      <c r="C318" s="253"/>
    </row>
    <row r="319" spans="3:3" ht="15.75" customHeight="1" x14ac:dyDescent="0.2">
      <c r="C319" s="253"/>
    </row>
    <row r="320" spans="3:3" ht="15.75" customHeight="1" x14ac:dyDescent="0.2">
      <c r="C320" s="253"/>
    </row>
    <row r="321" spans="3:3" ht="15.75" customHeight="1" x14ac:dyDescent="0.2">
      <c r="C321" s="253"/>
    </row>
    <row r="322" spans="3:3" ht="15.75" customHeight="1" x14ac:dyDescent="0.2">
      <c r="C322" s="253"/>
    </row>
    <row r="323" spans="3:3" ht="15.75" customHeight="1" x14ac:dyDescent="0.2">
      <c r="C323" s="253"/>
    </row>
    <row r="324" spans="3:3" ht="15.75" customHeight="1" x14ac:dyDescent="0.2">
      <c r="C324" s="253"/>
    </row>
    <row r="325" spans="3:3" ht="15.75" customHeight="1" x14ac:dyDescent="0.2">
      <c r="C325" s="253"/>
    </row>
    <row r="326" spans="3:3" ht="15.75" customHeight="1" x14ac:dyDescent="0.2">
      <c r="C326" s="253"/>
    </row>
    <row r="327" spans="3:3" ht="15.75" customHeight="1" x14ac:dyDescent="0.2">
      <c r="C327" s="253"/>
    </row>
    <row r="328" spans="3:3" ht="15.75" customHeight="1" x14ac:dyDescent="0.2">
      <c r="C328" s="253"/>
    </row>
    <row r="329" spans="3:3" ht="15.75" customHeight="1" x14ac:dyDescent="0.2">
      <c r="C329" s="253"/>
    </row>
    <row r="330" spans="3:3" ht="15.75" customHeight="1" x14ac:dyDescent="0.2">
      <c r="C330" s="253"/>
    </row>
    <row r="331" spans="3:3" ht="15.75" customHeight="1" x14ac:dyDescent="0.2">
      <c r="C331" s="253"/>
    </row>
    <row r="332" spans="3:3" ht="15.75" customHeight="1" x14ac:dyDescent="0.2">
      <c r="C332" s="253"/>
    </row>
    <row r="333" spans="3:3" ht="15.75" customHeight="1" x14ac:dyDescent="0.2">
      <c r="C333" s="253"/>
    </row>
    <row r="334" spans="3:3" ht="15.75" customHeight="1" x14ac:dyDescent="0.2">
      <c r="C334" s="253"/>
    </row>
    <row r="335" spans="3:3" ht="15.75" customHeight="1" x14ac:dyDescent="0.2">
      <c r="C335" s="253"/>
    </row>
    <row r="336" spans="3:3" ht="15.75" customHeight="1" x14ac:dyDescent="0.2">
      <c r="C336" s="253"/>
    </row>
    <row r="337" spans="3:3" ht="15.75" customHeight="1" x14ac:dyDescent="0.2">
      <c r="C337" s="253"/>
    </row>
    <row r="338" spans="3:3" ht="15.75" customHeight="1" x14ac:dyDescent="0.2">
      <c r="C338" s="253"/>
    </row>
    <row r="339" spans="3:3" ht="15.75" customHeight="1" x14ac:dyDescent="0.2">
      <c r="C339" s="253"/>
    </row>
    <row r="340" spans="3:3" ht="15.75" customHeight="1" x14ac:dyDescent="0.2">
      <c r="C340" s="253"/>
    </row>
    <row r="341" spans="3:3" ht="15.75" customHeight="1" x14ac:dyDescent="0.2">
      <c r="C341" s="253"/>
    </row>
    <row r="342" spans="3:3" ht="15.75" customHeight="1" x14ac:dyDescent="0.2">
      <c r="C342" s="253"/>
    </row>
    <row r="343" spans="3:3" ht="15.75" customHeight="1" x14ac:dyDescent="0.2">
      <c r="C343" s="253"/>
    </row>
    <row r="344" spans="3:3" ht="15.75" customHeight="1" x14ac:dyDescent="0.2">
      <c r="C344" s="253"/>
    </row>
    <row r="345" spans="3:3" ht="15.75" customHeight="1" x14ac:dyDescent="0.2">
      <c r="C345" s="253"/>
    </row>
    <row r="346" spans="3:3" ht="15.75" customHeight="1" x14ac:dyDescent="0.2">
      <c r="C346" s="253"/>
    </row>
    <row r="347" spans="3:3" ht="15.75" customHeight="1" x14ac:dyDescent="0.2">
      <c r="C347" s="253"/>
    </row>
    <row r="348" spans="3:3" ht="15.75" customHeight="1" x14ac:dyDescent="0.2">
      <c r="C348" s="253"/>
    </row>
    <row r="349" spans="3:3" ht="15.75" customHeight="1" x14ac:dyDescent="0.2">
      <c r="C349" s="253"/>
    </row>
    <row r="350" spans="3:3" ht="15.75" customHeight="1" x14ac:dyDescent="0.2">
      <c r="C350" s="253"/>
    </row>
    <row r="351" spans="3:3" ht="15.75" customHeight="1" x14ac:dyDescent="0.2">
      <c r="C351" s="253"/>
    </row>
    <row r="352" spans="3:3" ht="15.75" customHeight="1" x14ac:dyDescent="0.2">
      <c r="C352" s="253"/>
    </row>
    <row r="353" spans="3:3" ht="15.75" customHeight="1" x14ac:dyDescent="0.2">
      <c r="C353" s="253"/>
    </row>
    <row r="354" spans="3:3" ht="15.75" customHeight="1" x14ac:dyDescent="0.2">
      <c r="C354" s="253"/>
    </row>
    <row r="355" spans="3:3" ht="15.75" customHeight="1" x14ac:dyDescent="0.2">
      <c r="C355" s="253"/>
    </row>
    <row r="356" spans="3:3" ht="15.75" customHeight="1" x14ac:dyDescent="0.2">
      <c r="C356" s="253"/>
    </row>
    <row r="357" spans="3:3" ht="15.75" customHeight="1" x14ac:dyDescent="0.2">
      <c r="C357" s="253"/>
    </row>
    <row r="358" spans="3:3" ht="15.75" customHeight="1" x14ac:dyDescent="0.2">
      <c r="C358" s="253"/>
    </row>
    <row r="359" spans="3:3" ht="15.75" customHeight="1" x14ac:dyDescent="0.2">
      <c r="C359" s="253"/>
    </row>
    <row r="360" spans="3:3" ht="15.75" customHeight="1" x14ac:dyDescent="0.2">
      <c r="C360" s="253"/>
    </row>
    <row r="361" spans="3:3" ht="15.75" customHeight="1" x14ac:dyDescent="0.2">
      <c r="C361" s="253"/>
    </row>
    <row r="362" spans="3:3" ht="15.75" customHeight="1" x14ac:dyDescent="0.2">
      <c r="C362" s="253"/>
    </row>
    <row r="363" spans="3:3" ht="15.75" customHeight="1" x14ac:dyDescent="0.2">
      <c r="C363" s="253"/>
    </row>
    <row r="364" spans="3:3" ht="15.75" customHeight="1" x14ac:dyDescent="0.2">
      <c r="C364" s="253"/>
    </row>
    <row r="365" spans="3:3" ht="15.75" customHeight="1" x14ac:dyDescent="0.2">
      <c r="C365" s="253"/>
    </row>
    <row r="366" spans="3:3" ht="15.75" customHeight="1" x14ac:dyDescent="0.2">
      <c r="C366" s="253"/>
    </row>
    <row r="367" spans="3:3" ht="15.75" customHeight="1" x14ac:dyDescent="0.2">
      <c r="C367" s="253"/>
    </row>
    <row r="368" spans="3:3" ht="15.75" customHeight="1" x14ac:dyDescent="0.2">
      <c r="C368" s="253"/>
    </row>
    <row r="369" spans="3:3" ht="15.75" customHeight="1" x14ac:dyDescent="0.2">
      <c r="C369" s="253"/>
    </row>
    <row r="370" spans="3:3" ht="15.75" customHeight="1" x14ac:dyDescent="0.2">
      <c r="C370" s="253"/>
    </row>
    <row r="371" spans="3:3" ht="15.75" customHeight="1" x14ac:dyDescent="0.2">
      <c r="C371" s="253"/>
    </row>
    <row r="372" spans="3:3" ht="15.75" customHeight="1" x14ac:dyDescent="0.2">
      <c r="C372" s="253"/>
    </row>
    <row r="373" spans="3:3" ht="15.75" customHeight="1" x14ac:dyDescent="0.2">
      <c r="C373" s="253"/>
    </row>
    <row r="374" spans="3:3" ht="15.75" customHeight="1" x14ac:dyDescent="0.2">
      <c r="C374" s="253"/>
    </row>
    <row r="375" spans="3:3" ht="15.75" customHeight="1" x14ac:dyDescent="0.2">
      <c r="C375" s="253"/>
    </row>
    <row r="376" spans="3:3" ht="15.75" customHeight="1" x14ac:dyDescent="0.2">
      <c r="C376" s="253"/>
    </row>
    <row r="377" spans="3:3" ht="15.75" customHeight="1" x14ac:dyDescent="0.2">
      <c r="C377" s="253"/>
    </row>
    <row r="378" spans="3:3" ht="15.75" customHeight="1" x14ac:dyDescent="0.2">
      <c r="C378" s="253"/>
    </row>
    <row r="379" spans="3:3" ht="15.75" customHeight="1" x14ac:dyDescent="0.2">
      <c r="C379" s="253"/>
    </row>
    <row r="380" spans="3:3" ht="15.75" customHeight="1" x14ac:dyDescent="0.2">
      <c r="C380" s="253"/>
    </row>
    <row r="381" spans="3:3" ht="15.75" customHeight="1" x14ac:dyDescent="0.2">
      <c r="C381" s="253"/>
    </row>
    <row r="382" spans="3:3" ht="15.75" customHeight="1" x14ac:dyDescent="0.2">
      <c r="C382" s="253"/>
    </row>
    <row r="383" spans="3:3" ht="15.75" customHeight="1" x14ac:dyDescent="0.2">
      <c r="C383" s="253"/>
    </row>
    <row r="384" spans="3:3" ht="15.75" customHeight="1" x14ac:dyDescent="0.2">
      <c r="C384" s="253"/>
    </row>
    <row r="385" spans="3:3" ht="15.75" customHeight="1" x14ac:dyDescent="0.2">
      <c r="C385" s="253"/>
    </row>
    <row r="386" spans="3:3" ht="15.75" customHeight="1" x14ac:dyDescent="0.2">
      <c r="C386" s="253"/>
    </row>
    <row r="387" spans="3:3" ht="15.75" customHeight="1" x14ac:dyDescent="0.2">
      <c r="C387" s="253"/>
    </row>
    <row r="388" spans="3:3" ht="15.75" customHeight="1" x14ac:dyDescent="0.2">
      <c r="C388" s="253"/>
    </row>
    <row r="389" spans="3:3" ht="15.75" customHeight="1" x14ac:dyDescent="0.2">
      <c r="C389" s="253"/>
    </row>
    <row r="390" spans="3:3" ht="15.75" customHeight="1" x14ac:dyDescent="0.2">
      <c r="C390" s="253"/>
    </row>
    <row r="391" spans="3:3" ht="15.75" customHeight="1" x14ac:dyDescent="0.2">
      <c r="C391" s="253"/>
    </row>
    <row r="392" spans="3:3" ht="15.75" customHeight="1" x14ac:dyDescent="0.2">
      <c r="C392" s="253"/>
    </row>
    <row r="393" spans="3:3" ht="15.75" customHeight="1" x14ac:dyDescent="0.2">
      <c r="C393" s="253"/>
    </row>
    <row r="394" spans="3:3" ht="15.75" customHeight="1" x14ac:dyDescent="0.2">
      <c r="C394" s="253"/>
    </row>
    <row r="395" spans="3:3" ht="15.75" customHeight="1" x14ac:dyDescent="0.2">
      <c r="C395" s="253"/>
    </row>
    <row r="396" spans="3:3" ht="15.75" customHeight="1" x14ac:dyDescent="0.2">
      <c r="C396" s="253"/>
    </row>
    <row r="397" spans="3:3" ht="15.75" customHeight="1" x14ac:dyDescent="0.2">
      <c r="C397" s="253"/>
    </row>
    <row r="398" spans="3:3" ht="15.75" customHeight="1" x14ac:dyDescent="0.2">
      <c r="C398" s="253"/>
    </row>
    <row r="399" spans="3:3" ht="15.75" customHeight="1" x14ac:dyDescent="0.2">
      <c r="C399" s="253"/>
    </row>
    <row r="400" spans="3:3" ht="15.75" customHeight="1" x14ac:dyDescent="0.2">
      <c r="C400" s="253"/>
    </row>
    <row r="401" spans="3:3" ht="15.75" customHeight="1" x14ac:dyDescent="0.2">
      <c r="C401" s="253"/>
    </row>
    <row r="402" spans="3:3" ht="15.75" customHeight="1" x14ac:dyDescent="0.2">
      <c r="C402" s="253"/>
    </row>
    <row r="403" spans="3:3" ht="15.75" customHeight="1" x14ac:dyDescent="0.2">
      <c r="C403" s="253"/>
    </row>
    <row r="404" spans="3:3" ht="15.75" customHeight="1" x14ac:dyDescent="0.2">
      <c r="C404" s="253"/>
    </row>
    <row r="405" spans="3:3" ht="15.75" customHeight="1" x14ac:dyDescent="0.2">
      <c r="C405" s="253"/>
    </row>
    <row r="406" spans="3:3" ht="15.75" customHeight="1" x14ac:dyDescent="0.2">
      <c r="C406" s="253"/>
    </row>
    <row r="407" spans="3:3" ht="15.75" customHeight="1" x14ac:dyDescent="0.2">
      <c r="C407" s="253"/>
    </row>
    <row r="408" spans="3:3" ht="15.75" customHeight="1" x14ac:dyDescent="0.2">
      <c r="C408" s="253"/>
    </row>
    <row r="409" spans="3:3" ht="15.75" customHeight="1" x14ac:dyDescent="0.2">
      <c r="C409" s="253"/>
    </row>
    <row r="410" spans="3:3" ht="15.75" customHeight="1" x14ac:dyDescent="0.2">
      <c r="C410" s="253"/>
    </row>
    <row r="411" spans="3:3" ht="15.75" customHeight="1" x14ac:dyDescent="0.2">
      <c r="C411" s="253"/>
    </row>
    <row r="412" spans="3:3" ht="15.75" customHeight="1" x14ac:dyDescent="0.2">
      <c r="C412" s="253"/>
    </row>
    <row r="413" spans="3:3" ht="15.75" customHeight="1" x14ac:dyDescent="0.2">
      <c r="C413" s="253"/>
    </row>
    <row r="414" spans="3:3" ht="15.75" customHeight="1" x14ac:dyDescent="0.2">
      <c r="C414" s="253"/>
    </row>
    <row r="415" spans="3:3" ht="15.75" customHeight="1" x14ac:dyDescent="0.2">
      <c r="C415" s="253"/>
    </row>
    <row r="416" spans="3:3" ht="15.75" customHeight="1" x14ac:dyDescent="0.2">
      <c r="C416" s="253"/>
    </row>
    <row r="417" spans="3:3" ht="15.75" customHeight="1" x14ac:dyDescent="0.2">
      <c r="C417" s="253"/>
    </row>
    <row r="418" spans="3:3" ht="15.75" customHeight="1" x14ac:dyDescent="0.2">
      <c r="C418" s="253"/>
    </row>
    <row r="419" spans="3:3" ht="15.75" customHeight="1" x14ac:dyDescent="0.2">
      <c r="C419" s="253"/>
    </row>
    <row r="420" spans="3:3" ht="15.75" customHeight="1" x14ac:dyDescent="0.2">
      <c r="C420" s="253"/>
    </row>
    <row r="421" spans="3:3" ht="15.75" customHeight="1" x14ac:dyDescent="0.2">
      <c r="C421" s="253"/>
    </row>
    <row r="422" spans="3:3" ht="15.75" customHeight="1" x14ac:dyDescent="0.2">
      <c r="C422" s="253"/>
    </row>
    <row r="423" spans="3:3" ht="15.75" customHeight="1" x14ac:dyDescent="0.2">
      <c r="C423" s="253"/>
    </row>
    <row r="424" spans="3:3" ht="15.75" customHeight="1" x14ac:dyDescent="0.2">
      <c r="C424" s="253"/>
    </row>
    <row r="425" spans="3:3" ht="15.75" customHeight="1" x14ac:dyDescent="0.2">
      <c r="C425" s="253"/>
    </row>
    <row r="426" spans="3:3" ht="15.75" customHeight="1" x14ac:dyDescent="0.2">
      <c r="C426" s="253"/>
    </row>
    <row r="427" spans="3:3" ht="15.75" customHeight="1" x14ac:dyDescent="0.2">
      <c r="C427" s="253"/>
    </row>
    <row r="428" spans="3:3" ht="15.75" customHeight="1" x14ac:dyDescent="0.2">
      <c r="C428" s="253"/>
    </row>
    <row r="429" spans="3:3" ht="15.75" customHeight="1" x14ac:dyDescent="0.2">
      <c r="C429" s="253"/>
    </row>
    <row r="430" spans="3:3" ht="15.75" customHeight="1" x14ac:dyDescent="0.2">
      <c r="C430" s="253"/>
    </row>
    <row r="431" spans="3:3" ht="15.75" customHeight="1" x14ac:dyDescent="0.2">
      <c r="C431" s="253"/>
    </row>
    <row r="432" spans="3:3" ht="15.75" customHeight="1" x14ac:dyDescent="0.2">
      <c r="C432" s="253"/>
    </row>
    <row r="433" spans="3:3" ht="15.75" customHeight="1" x14ac:dyDescent="0.2">
      <c r="C433" s="253"/>
    </row>
    <row r="434" spans="3:3" ht="15.75" customHeight="1" x14ac:dyDescent="0.2">
      <c r="C434" s="253"/>
    </row>
    <row r="435" spans="3:3" ht="15.75" customHeight="1" x14ac:dyDescent="0.2">
      <c r="C435" s="253"/>
    </row>
    <row r="436" spans="3:3" ht="15.75" customHeight="1" x14ac:dyDescent="0.2">
      <c r="C436" s="253"/>
    </row>
    <row r="437" spans="3:3" ht="15.75" customHeight="1" x14ac:dyDescent="0.2">
      <c r="C437" s="253"/>
    </row>
    <row r="438" spans="3:3" ht="15.75" customHeight="1" x14ac:dyDescent="0.2">
      <c r="C438" s="253"/>
    </row>
    <row r="439" spans="3:3" ht="15.75" customHeight="1" x14ac:dyDescent="0.2">
      <c r="C439" s="253"/>
    </row>
    <row r="440" spans="3:3" ht="15.75" customHeight="1" x14ac:dyDescent="0.2">
      <c r="C440" s="253"/>
    </row>
    <row r="441" spans="3:3" ht="15.75" customHeight="1" x14ac:dyDescent="0.2">
      <c r="C441" s="253"/>
    </row>
    <row r="442" spans="3:3" ht="15.75" customHeight="1" x14ac:dyDescent="0.2">
      <c r="C442" s="253"/>
    </row>
    <row r="443" spans="3:3" ht="15.75" customHeight="1" x14ac:dyDescent="0.2">
      <c r="C443" s="253"/>
    </row>
    <row r="444" spans="3:3" ht="15.75" customHeight="1" x14ac:dyDescent="0.2">
      <c r="C444" s="253"/>
    </row>
    <row r="445" spans="3:3" ht="15.75" customHeight="1" x14ac:dyDescent="0.2">
      <c r="C445" s="253"/>
    </row>
    <row r="446" spans="3:3" ht="15.75" customHeight="1" x14ac:dyDescent="0.2">
      <c r="C446" s="253"/>
    </row>
    <row r="447" spans="3:3" ht="15.75" customHeight="1" x14ac:dyDescent="0.2">
      <c r="C447" s="253"/>
    </row>
    <row r="448" spans="3:3" ht="15.75" customHeight="1" x14ac:dyDescent="0.2">
      <c r="C448" s="253"/>
    </row>
    <row r="449" spans="3:3" ht="15.75" customHeight="1" x14ac:dyDescent="0.2">
      <c r="C449" s="253"/>
    </row>
    <row r="450" spans="3:3" ht="15.75" customHeight="1" x14ac:dyDescent="0.2">
      <c r="C450" s="253"/>
    </row>
    <row r="451" spans="3:3" ht="15.75" customHeight="1" x14ac:dyDescent="0.2">
      <c r="C451" s="253"/>
    </row>
    <row r="452" spans="3:3" ht="15.75" customHeight="1" x14ac:dyDescent="0.2">
      <c r="C452" s="253"/>
    </row>
    <row r="453" spans="3:3" ht="15.75" customHeight="1" x14ac:dyDescent="0.2">
      <c r="C453" s="253"/>
    </row>
    <row r="454" spans="3:3" ht="15.75" customHeight="1" x14ac:dyDescent="0.2">
      <c r="C454" s="253"/>
    </row>
    <row r="455" spans="3:3" ht="15.75" customHeight="1" x14ac:dyDescent="0.2">
      <c r="C455" s="253"/>
    </row>
    <row r="456" spans="3:3" ht="15.75" customHeight="1" x14ac:dyDescent="0.2">
      <c r="C456" s="253"/>
    </row>
    <row r="457" spans="3:3" ht="15.75" customHeight="1" x14ac:dyDescent="0.2">
      <c r="C457" s="253"/>
    </row>
    <row r="458" spans="3:3" ht="15.75" customHeight="1" x14ac:dyDescent="0.2">
      <c r="C458" s="253"/>
    </row>
    <row r="459" spans="3:3" ht="15.75" customHeight="1" x14ac:dyDescent="0.2">
      <c r="C459" s="253"/>
    </row>
    <row r="460" spans="3:3" ht="15.75" customHeight="1" x14ac:dyDescent="0.2">
      <c r="C460" s="253"/>
    </row>
    <row r="461" spans="3:3" ht="15.75" customHeight="1" x14ac:dyDescent="0.2">
      <c r="C461" s="253"/>
    </row>
    <row r="462" spans="3:3" ht="15.75" customHeight="1" x14ac:dyDescent="0.2">
      <c r="C462" s="253"/>
    </row>
    <row r="463" spans="3:3" ht="15.75" customHeight="1" x14ac:dyDescent="0.2">
      <c r="C463" s="253"/>
    </row>
    <row r="464" spans="3:3" ht="15.75" customHeight="1" x14ac:dyDescent="0.2">
      <c r="C464" s="253"/>
    </row>
    <row r="465" spans="3:3" ht="15.75" customHeight="1" x14ac:dyDescent="0.2">
      <c r="C465" s="253"/>
    </row>
    <row r="466" spans="3:3" ht="15.75" customHeight="1" x14ac:dyDescent="0.2">
      <c r="C466" s="253"/>
    </row>
    <row r="467" spans="3:3" ht="15.75" customHeight="1" x14ac:dyDescent="0.2">
      <c r="C467" s="253"/>
    </row>
    <row r="468" spans="3:3" ht="15.75" customHeight="1" x14ac:dyDescent="0.2">
      <c r="C468" s="253"/>
    </row>
    <row r="469" spans="3:3" ht="15.75" customHeight="1" x14ac:dyDescent="0.2">
      <c r="C469" s="253"/>
    </row>
    <row r="470" spans="3:3" ht="15.75" customHeight="1" x14ac:dyDescent="0.2">
      <c r="C470" s="253"/>
    </row>
    <row r="471" spans="3:3" ht="15.75" customHeight="1" x14ac:dyDescent="0.2">
      <c r="C471" s="253"/>
    </row>
    <row r="472" spans="3:3" ht="15.75" customHeight="1" x14ac:dyDescent="0.2">
      <c r="C472" s="253"/>
    </row>
    <row r="473" spans="3:3" ht="15.75" customHeight="1" x14ac:dyDescent="0.2">
      <c r="C473" s="253"/>
    </row>
    <row r="474" spans="3:3" ht="15.75" customHeight="1" x14ac:dyDescent="0.2">
      <c r="C474" s="253"/>
    </row>
    <row r="475" spans="3:3" ht="15.75" customHeight="1" x14ac:dyDescent="0.2">
      <c r="C475" s="253"/>
    </row>
    <row r="476" spans="3:3" ht="15.75" customHeight="1" x14ac:dyDescent="0.2">
      <c r="C476" s="253"/>
    </row>
    <row r="477" spans="3:3" ht="15.75" customHeight="1" x14ac:dyDescent="0.2">
      <c r="C477" s="253"/>
    </row>
    <row r="478" spans="3:3" ht="15.75" customHeight="1" x14ac:dyDescent="0.2">
      <c r="C478" s="253"/>
    </row>
    <row r="479" spans="3:3" ht="15.75" customHeight="1" x14ac:dyDescent="0.2">
      <c r="C479" s="253"/>
    </row>
    <row r="480" spans="3:3" ht="15.75" customHeight="1" x14ac:dyDescent="0.2">
      <c r="C480" s="253"/>
    </row>
    <row r="481" spans="3:3" ht="15.75" customHeight="1" x14ac:dyDescent="0.2">
      <c r="C481" s="253"/>
    </row>
    <row r="482" spans="3:3" ht="15.75" customHeight="1" x14ac:dyDescent="0.2">
      <c r="C482" s="253"/>
    </row>
    <row r="483" spans="3:3" ht="15.75" customHeight="1" x14ac:dyDescent="0.2">
      <c r="C483" s="253"/>
    </row>
    <row r="484" spans="3:3" ht="15.75" customHeight="1" x14ac:dyDescent="0.2">
      <c r="C484" s="253"/>
    </row>
    <row r="485" spans="3:3" ht="15.75" customHeight="1" x14ac:dyDescent="0.2">
      <c r="C485" s="253"/>
    </row>
    <row r="486" spans="3:3" ht="15.75" customHeight="1" x14ac:dyDescent="0.2">
      <c r="C486" s="253"/>
    </row>
    <row r="487" spans="3:3" ht="15.75" customHeight="1" x14ac:dyDescent="0.2">
      <c r="C487" s="253"/>
    </row>
    <row r="488" spans="3:3" ht="15.75" customHeight="1" x14ac:dyDescent="0.2">
      <c r="C488" s="253"/>
    </row>
    <row r="489" spans="3:3" ht="15.75" customHeight="1" x14ac:dyDescent="0.2">
      <c r="C489" s="253"/>
    </row>
    <row r="490" spans="3:3" ht="15.75" customHeight="1" x14ac:dyDescent="0.2">
      <c r="C490" s="253"/>
    </row>
    <row r="491" spans="3:3" ht="15.75" customHeight="1" x14ac:dyDescent="0.2">
      <c r="C491" s="253"/>
    </row>
    <row r="492" spans="3:3" ht="15.75" customHeight="1" x14ac:dyDescent="0.2">
      <c r="C492" s="253"/>
    </row>
    <row r="493" spans="3:3" ht="15.75" customHeight="1" x14ac:dyDescent="0.2">
      <c r="C493" s="253"/>
    </row>
    <row r="494" spans="3:3" ht="15.75" customHeight="1" x14ac:dyDescent="0.2">
      <c r="C494" s="253"/>
    </row>
    <row r="495" spans="3:3" ht="15.75" customHeight="1" x14ac:dyDescent="0.2">
      <c r="C495" s="253"/>
    </row>
    <row r="496" spans="3:3" ht="15.75" customHeight="1" x14ac:dyDescent="0.2">
      <c r="C496" s="253"/>
    </row>
    <row r="497" spans="3:3" ht="15.75" customHeight="1" x14ac:dyDescent="0.2">
      <c r="C497" s="253"/>
    </row>
    <row r="498" spans="3:3" ht="15.75" customHeight="1" x14ac:dyDescent="0.2">
      <c r="C498" s="253"/>
    </row>
    <row r="499" spans="3:3" ht="15.75" customHeight="1" x14ac:dyDescent="0.2">
      <c r="C499" s="253"/>
    </row>
    <row r="500" spans="3:3" ht="15.75" customHeight="1" x14ac:dyDescent="0.2">
      <c r="C500" s="253"/>
    </row>
    <row r="501" spans="3:3" ht="15.75" customHeight="1" x14ac:dyDescent="0.2">
      <c r="C501" s="253"/>
    </row>
    <row r="502" spans="3:3" ht="15.75" customHeight="1" x14ac:dyDescent="0.2">
      <c r="C502" s="253"/>
    </row>
    <row r="503" spans="3:3" ht="15.75" customHeight="1" x14ac:dyDescent="0.2">
      <c r="C503" s="253"/>
    </row>
    <row r="504" spans="3:3" ht="15.75" customHeight="1" x14ac:dyDescent="0.2">
      <c r="C504" s="253"/>
    </row>
    <row r="505" spans="3:3" ht="15.75" customHeight="1" x14ac:dyDescent="0.2">
      <c r="C505" s="253"/>
    </row>
    <row r="506" spans="3:3" ht="15.75" customHeight="1" x14ac:dyDescent="0.2">
      <c r="C506" s="253"/>
    </row>
    <row r="507" spans="3:3" ht="15.75" customHeight="1" x14ac:dyDescent="0.2">
      <c r="C507" s="253"/>
    </row>
    <row r="508" spans="3:3" ht="15.75" customHeight="1" x14ac:dyDescent="0.2">
      <c r="C508" s="253"/>
    </row>
    <row r="509" spans="3:3" ht="15.75" customHeight="1" x14ac:dyDescent="0.2">
      <c r="C509" s="253"/>
    </row>
    <row r="510" spans="3:3" ht="15.75" customHeight="1" x14ac:dyDescent="0.2">
      <c r="C510" s="253"/>
    </row>
    <row r="511" spans="3:3" ht="15.75" customHeight="1" x14ac:dyDescent="0.2">
      <c r="C511" s="253"/>
    </row>
    <row r="512" spans="3:3" ht="15.75" customHeight="1" x14ac:dyDescent="0.2">
      <c r="C512" s="253"/>
    </row>
    <row r="513" spans="3:3" ht="15.75" customHeight="1" x14ac:dyDescent="0.2">
      <c r="C513" s="253"/>
    </row>
    <row r="514" spans="3:3" ht="15.75" customHeight="1" x14ac:dyDescent="0.2">
      <c r="C514" s="253"/>
    </row>
    <row r="515" spans="3:3" ht="15.75" customHeight="1" x14ac:dyDescent="0.2">
      <c r="C515" s="253"/>
    </row>
    <row r="516" spans="3:3" ht="15.75" customHeight="1" x14ac:dyDescent="0.2">
      <c r="C516" s="253"/>
    </row>
    <row r="517" spans="3:3" ht="15.75" customHeight="1" x14ac:dyDescent="0.2">
      <c r="C517" s="253"/>
    </row>
    <row r="518" spans="3:3" ht="15.75" customHeight="1" x14ac:dyDescent="0.2">
      <c r="C518" s="253"/>
    </row>
    <row r="519" spans="3:3" ht="15.75" customHeight="1" x14ac:dyDescent="0.2">
      <c r="C519" s="253"/>
    </row>
    <row r="520" spans="3:3" ht="15.75" customHeight="1" x14ac:dyDescent="0.2">
      <c r="C520" s="253"/>
    </row>
    <row r="521" spans="3:3" ht="15.75" customHeight="1" x14ac:dyDescent="0.2">
      <c r="C521" s="253"/>
    </row>
    <row r="522" spans="3:3" ht="15.75" customHeight="1" x14ac:dyDescent="0.2">
      <c r="C522" s="253"/>
    </row>
    <row r="523" spans="3:3" ht="15.75" customHeight="1" x14ac:dyDescent="0.2">
      <c r="C523" s="253"/>
    </row>
    <row r="524" spans="3:3" ht="15.75" customHeight="1" x14ac:dyDescent="0.2">
      <c r="C524" s="253"/>
    </row>
    <row r="525" spans="3:3" ht="15.75" customHeight="1" x14ac:dyDescent="0.2">
      <c r="C525" s="253"/>
    </row>
    <row r="526" spans="3:3" ht="15.75" customHeight="1" x14ac:dyDescent="0.2">
      <c r="C526" s="253"/>
    </row>
    <row r="527" spans="3:3" ht="15.75" customHeight="1" x14ac:dyDescent="0.2">
      <c r="C527" s="253"/>
    </row>
    <row r="528" spans="3:3" ht="15.75" customHeight="1" x14ac:dyDescent="0.2">
      <c r="C528" s="253"/>
    </row>
    <row r="529" spans="3:3" ht="15.75" customHeight="1" x14ac:dyDescent="0.2">
      <c r="C529" s="253"/>
    </row>
    <row r="530" spans="3:3" ht="15.75" customHeight="1" x14ac:dyDescent="0.2">
      <c r="C530" s="253"/>
    </row>
    <row r="531" spans="3:3" ht="15.75" customHeight="1" x14ac:dyDescent="0.2">
      <c r="C531" s="253"/>
    </row>
    <row r="532" spans="3:3" ht="15.75" customHeight="1" x14ac:dyDescent="0.2">
      <c r="C532" s="253"/>
    </row>
    <row r="533" spans="3:3" ht="15.75" customHeight="1" x14ac:dyDescent="0.2">
      <c r="C533" s="253"/>
    </row>
    <row r="534" spans="3:3" ht="15.75" customHeight="1" x14ac:dyDescent="0.2">
      <c r="C534" s="253"/>
    </row>
    <row r="535" spans="3:3" ht="15.75" customHeight="1" x14ac:dyDescent="0.2">
      <c r="C535" s="253"/>
    </row>
    <row r="536" spans="3:3" ht="15.75" customHeight="1" x14ac:dyDescent="0.2">
      <c r="C536" s="253"/>
    </row>
    <row r="537" spans="3:3" ht="15.75" customHeight="1" x14ac:dyDescent="0.2">
      <c r="C537" s="253"/>
    </row>
    <row r="538" spans="3:3" ht="15.75" customHeight="1" x14ac:dyDescent="0.2">
      <c r="C538" s="253"/>
    </row>
    <row r="539" spans="3:3" ht="15.75" customHeight="1" x14ac:dyDescent="0.2">
      <c r="C539" s="253"/>
    </row>
    <row r="540" spans="3:3" ht="15.75" customHeight="1" x14ac:dyDescent="0.2">
      <c r="C540" s="253"/>
    </row>
    <row r="541" spans="3:3" ht="15.75" customHeight="1" x14ac:dyDescent="0.2">
      <c r="C541" s="253"/>
    </row>
    <row r="542" spans="3:3" ht="15.75" customHeight="1" x14ac:dyDescent="0.2">
      <c r="C542" s="253"/>
    </row>
    <row r="543" spans="3:3" ht="15.75" customHeight="1" x14ac:dyDescent="0.2">
      <c r="C543" s="253"/>
    </row>
    <row r="544" spans="3:3" ht="15.75" customHeight="1" x14ac:dyDescent="0.2">
      <c r="C544" s="253"/>
    </row>
    <row r="545" spans="3:3" ht="15.75" customHeight="1" x14ac:dyDescent="0.2">
      <c r="C545" s="253"/>
    </row>
    <row r="546" spans="3:3" ht="15.75" customHeight="1" x14ac:dyDescent="0.2">
      <c r="C546" s="253"/>
    </row>
    <row r="547" spans="3:3" ht="15.75" customHeight="1" x14ac:dyDescent="0.2">
      <c r="C547" s="253"/>
    </row>
    <row r="548" spans="3:3" ht="15.75" customHeight="1" x14ac:dyDescent="0.2">
      <c r="C548" s="253"/>
    </row>
    <row r="549" spans="3:3" ht="15.75" customHeight="1" x14ac:dyDescent="0.2">
      <c r="C549" s="253"/>
    </row>
    <row r="550" spans="3:3" ht="15.75" customHeight="1" x14ac:dyDescent="0.2">
      <c r="C550" s="253"/>
    </row>
    <row r="551" spans="3:3" ht="15.75" customHeight="1" x14ac:dyDescent="0.2">
      <c r="C551" s="253"/>
    </row>
    <row r="552" spans="3:3" ht="15.75" customHeight="1" x14ac:dyDescent="0.2">
      <c r="C552" s="253"/>
    </row>
    <row r="553" spans="3:3" ht="15.75" customHeight="1" x14ac:dyDescent="0.2">
      <c r="C553" s="253"/>
    </row>
    <row r="554" spans="3:3" ht="15.75" customHeight="1" x14ac:dyDescent="0.2">
      <c r="C554" s="253"/>
    </row>
    <row r="555" spans="3:3" ht="15.75" customHeight="1" x14ac:dyDescent="0.2">
      <c r="C555" s="253"/>
    </row>
    <row r="556" spans="3:3" ht="15.75" customHeight="1" x14ac:dyDescent="0.2">
      <c r="C556" s="253"/>
    </row>
    <row r="557" spans="3:3" ht="15.75" customHeight="1" x14ac:dyDescent="0.2">
      <c r="C557" s="253"/>
    </row>
    <row r="558" spans="3:3" ht="15.75" customHeight="1" x14ac:dyDescent="0.2">
      <c r="C558" s="253"/>
    </row>
    <row r="559" spans="3:3" ht="15.75" customHeight="1" x14ac:dyDescent="0.2">
      <c r="C559" s="253"/>
    </row>
    <row r="560" spans="3:3" ht="15.75" customHeight="1" x14ac:dyDescent="0.2">
      <c r="C560" s="253"/>
    </row>
    <row r="561" spans="3:3" ht="15.75" customHeight="1" x14ac:dyDescent="0.2">
      <c r="C561" s="253"/>
    </row>
    <row r="562" spans="3:3" ht="15.75" customHeight="1" x14ac:dyDescent="0.2">
      <c r="C562" s="253"/>
    </row>
    <row r="563" spans="3:3" ht="15.75" customHeight="1" x14ac:dyDescent="0.2">
      <c r="C563" s="253"/>
    </row>
    <row r="564" spans="3:3" ht="15.75" customHeight="1" x14ac:dyDescent="0.2">
      <c r="C564" s="253"/>
    </row>
    <row r="565" spans="3:3" ht="15.75" customHeight="1" x14ac:dyDescent="0.2">
      <c r="C565" s="253"/>
    </row>
    <row r="566" spans="3:3" ht="15.75" customHeight="1" x14ac:dyDescent="0.2">
      <c r="C566" s="253"/>
    </row>
    <row r="567" spans="3:3" ht="15.75" customHeight="1" x14ac:dyDescent="0.2">
      <c r="C567" s="253"/>
    </row>
    <row r="568" spans="3:3" ht="15.75" customHeight="1" x14ac:dyDescent="0.2">
      <c r="C568" s="253"/>
    </row>
    <row r="569" spans="3:3" ht="15.75" customHeight="1" x14ac:dyDescent="0.2">
      <c r="C569" s="253"/>
    </row>
    <row r="570" spans="3:3" ht="15.75" customHeight="1" x14ac:dyDescent="0.2">
      <c r="C570" s="253"/>
    </row>
    <row r="571" spans="3:3" ht="15.75" customHeight="1" x14ac:dyDescent="0.2">
      <c r="C571" s="253"/>
    </row>
    <row r="572" spans="3:3" ht="15.75" customHeight="1" x14ac:dyDescent="0.2">
      <c r="C572" s="253"/>
    </row>
    <row r="573" spans="3:3" ht="15.75" customHeight="1" x14ac:dyDescent="0.2">
      <c r="C573" s="253"/>
    </row>
    <row r="574" spans="3:3" ht="15.75" customHeight="1" x14ac:dyDescent="0.2">
      <c r="C574" s="253"/>
    </row>
    <row r="575" spans="3:3" ht="15.75" customHeight="1" x14ac:dyDescent="0.2">
      <c r="C575" s="253"/>
    </row>
    <row r="576" spans="3:3" ht="15.75" customHeight="1" x14ac:dyDescent="0.2">
      <c r="C576" s="253"/>
    </row>
    <row r="577" spans="3:3" ht="15.75" customHeight="1" x14ac:dyDescent="0.2">
      <c r="C577" s="253"/>
    </row>
    <row r="578" spans="3:3" ht="15.75" customHeight="1" x14ac:dyDescent="0.2">
      <c r="C578" s="253"/>
    </row>
    <row r="579" spans="3:3" ht="15.75" customHeight="1" x14ac:dyDescent="0.2">
      <c r="C579" s="253"/>
    </row>
    <row r="580" spans="3:3" ht="15.75" customHeight="1" x14ac:dyDescent="0.2">
      <c r="C580" s="253"/>
    </row>
    <row r="581" spans="3:3" ht="15.75" customHeight="1" x14ac:dyDescent="0.2">
      <c r="C581" s="253"/>
    </row>
    <row r="582" spans="3:3" ht="15.75" customHeight="1" x14ac:dyDescent="0.2">
      <c r="C582" s="253"/>
    </row>
    <row r="583" spans="3:3" ht="15.75" customHeight="1" x14ac:dyDescent="0.2">
      <c r="C583" s="253"/>
    </row>
    <row r="584" spans="3:3" ht="15.75" customHeight="1" x14ac:dyDescent="0.2">
      <c r="C584" s="253"/>
    </row>
    <row r="585" spans="3:3" ht="15.75" customHeight="1" x14ac:dyDescent="0.2">
      <c r="C585" s="253"/>
    </row>
    <row r="586" spans="3:3" ht="15.75" customHeight="1" x14ac:dyDescent="0.2">
      <c r="C586" s="253"/>
    </row>
    <row r="587" spans="3:3" ht="15.75" customHeight="1" x14ac:dyDescent="0.2">
      <c r="C587" s="253"/>
    </row>
    <row r="588" spans="3:3" ht="15.75" customHeight="1" x14ac:dyDescent="0.2">
      <c r="C588" s="253"/>
    </row>
    <row r="589" spans="3:3" ht="15.75" customHeight="1" x14ac:dyDescent="0.2">
      <c r="C589" s="253"/>
    </row>
    <row r="590" spans="3:3" ht="15.75" customHeight="1" x14ac:dyDescent="0.2">
      <c r="C590" s="253"/>
    </row>
    <row r="591" spans="3:3" ht="15.75" customHeight="1" x14ac:dyDescent="0.2">
      <c r="C591" s="253"/>
    </row>
    <row r="592" spans="3:3" ht="15.75" customHeight="1" x14ac:dyDescent="0.2">
      <c r="C592" s="253"/>
    </row>
    <row r="593" spans="3:3" ht="15.75" customHeight="1" x14ac:dyDescent="0.2">
      <c r="C593" s="253"/>
    </row>
    <row r="594" spans="3:3" ht="15.75" customHeight="1" x14ac:dyDescent="0.2">
      <c r="C594" s="253"/>
    </row>
    <row r="595" spans="3:3" ht="15.75" customHeight="1" x14ac:dyDescent="0.2">
      <c r="C595" s="253"/>
    </row>
    <row r="596" spans="3:3" ht="15.75" customHeight="1" x14ac:dyDescent="0.2">
      <c r="C596" s="253"/>
    </row>
    <row r="597" spans="3:3" ht="15.75" customHeight="1" x14ac:dyDescent="0.2">
      <c r="C597" s="253"/>
    </row>
    <row r="598" spans="3:3" ht="15.75" customHeight="1" x14ac:dyDescent="0.2">
      <c r="C598" s="253"/>
    </row>
    <row r="599" spans="3:3" ht="15.75" customHeight="1" x14ac:dyDescent="0.2">
      <c r="C599" s="253"/>
    </row>
    <row r="600" spans="3:3" ht="15.75" customHeight="1" x14ac:dyDescent="0.2">
      <c r="C600" s="253"/>
    </row>
    <row r="601" spans="3:3" ht="15.75" customHeight="1" x14ac:dyDescent="0.2">
      <c r="C601" s="253"/>
    </row>
    <row r="602" spans="3:3" ht="15.75" customHeight="1" x14ac:dyDescent="0.2">
      <c r="C602" s="253"/>
    </row>
    <row r="603" spans="3:3" ht="15.75" customHeight="1" x14ac:dyDescent="0.2">
      <c r="C603" s="253"/>
    </row>
    <row r="604" spans="3:3" ht="15.75" customHeight="1" x14ac:dyDescent="0.2">
      <c r="C604" s="253"/>
    </row>
    <row r="605" spans="3:3" ht="15.75" customHeight="1" x14ac:dyDescent="0.2">
      <c r="C605" s="253"/>
    </row>
    <row r="606" spans="3:3" ht="15.75" customHeight="1" x14ac:dyDescent="0.2">
      <c r="C606" s="253"/>
    </row>
    <row r="607" spans="3:3" ht="15.75" customHeight="1" x14ac:dyDescent="0.2">
      <c r="C607" s="253"/>
    </row>
    <row r="608" spans="3:3" ht="15.75" customHeight="1" x14ac:dyDescent="0.2">
      <c r="C608" s="253"/>
    </row>
    <row r="609" spans="3:3" ht="15.75" customHeight="1" x14ac:dyDescent="0.2">
      <c r="C609" s="253"/>
    </row>
    <row r="610" spans="3:3" ht="15.75" customHeight="1" x14ac:dyDescent="0.2">
      <c r="C610" s="253"/>
    </row>
    <row r="611" spans="3:3" ht="15.75" customHeight="1" x14ac:dyDescent="0.2">
      <c r="C611" s="253"/>
    </row>
    <row r="612" spans="3:3" ht="15.75" customHeight="1" x14ac:dyDescent="0.2">
      <c r="C612" s="253"/>
    </row>
    <row r="613" spans="3:3" ht="15.75" customHeight="1" x14ac:dyDescent="0.2">
      <c r="C613" s="253"/>
    </row>
    <row r="614" spans="3:3" ht="15.75" customHeight="1" x14ac:dyDescent="0.2">
      <c r="C614" s="253"/>
    </row>
    <row r="615" spans="3:3" ht="15.75" customHeight="1" x14ac:dyDescent="0.2">
      <c r="C615" s="253"/>
    </row>
    <row r="616" spans="3:3" ht="15.75" customHeight="1" x14ac:dyDescent="0.2">
      <c r="C616" s="253"/>
    </row>
    <row r="617" spans="3:3" ht="15.75" customHeight="1" x14ac:dyDescent="0.2">
      <c r="C617" s="253"/>
    </row>
    <row r="618" spans="3:3" ht="15.75" customHeight="1" x14ac:dyDescent="0.2">
      <c r="C618" s="253"/>
    </row>
    <row r="619" spans="3:3" ht="15.75" customHeight="1" x14ac:dyDescent="0.2">
      <c r="C619" s="253"/>
    </row>
    <row r="620" spans="3:3" ht="15.75" customHeight="1" x14ac:dyDescent="0.2">
      <c r="C620" s="253"/>
    </row>
    <row r="621" spans="3:3" ht="15.75" customHeight="1" x14ac:dyDescent="0.2">
      <c r="C621" s="253"/>
    </row>
    <row r="622" spans="3:3" ht="15.75" customHeight="1" x14ac:dyDescent="0.2">
      <c r="C622" s="253"/>
    </row>
    <row r="623" spans="3:3" ht="15.75" customHeight="1" x14ac:dyDescent="0.2">
      <c r="C623" s="253"/>
    </row>
    <row r="624" spans="3:3" ht="15.75" customHeight="1" x14ac:dyDescent="0.2">
      <c r="C624" s="253"/>
    </row>
    <row r="625" spans="3:3" ht="15.75" customHeight="1" x14ac:dyDescent="0.2">
      <c r="C625" s="253"/>
    </row>
    <row r="626" spans="3:3" ht="15.75" customHeight="1" x14ac:dyDescent="0.2">
      <c r="C626" s="253"/>
    </row>
    <row r="627" spans="3:3" ht="15.75" customHeight="1" x14ac:dyDescent="0.2">
      <c r="C627" s="253"/>
    </row>
    <row r="628" spans="3:3" ht="15.75" customHeight="1" x14ac:dyDescent="0.2">
      <c r="C628" s="253"/>
    </row>
    <row r="629" spans="3:3" ht="15.75" customHeight="1" x14ac:dyDescent="0.2">
      <c r="C629" s="253"/>
    </row>
    <row r="630" spans="3:3" ht="15.75" customHeight="1" x14ac:dyDescent="0.2">
      <c r="C630" s="253"/>
    </row>
    <row r="631" spans="3:3" ht="15.75" customHeight="1" x14ac:dyDescent="0.2">
      <c r="C631" s="253"/>
    </row>
    <row r="632" spans="3:3" ht="15.75" customHeight="1" x14ac:dyDescent="0.2">
      <c r="C632" s="253"/>
    </row>
    <row r="633" spans="3:3" ht="15.75" customHeight="1" x14ac:dyDescent="0.2">
      <c r="C633" s="253"/>
    </row>
    <row r="634" spans="3:3" ht="15.75" customHeight="1" x14ac:dyDescent="0.2">
      <c r="C634" s="253"/>
    </row>
    <row r="635" spans="3:3" ht="15.75" customHeight="1" x14ac:dyDescent="0.2">
      <c r="C635" s="253"/>
    </row>
    <row r="636" spans="3:3" ht="15.75" customHeight="1" x14ac:dyDescent="0.2">
      <c r="C636" s="253"/>
    </row>
    <row r="637" spans="3:3" ht="15.75" customHeight="1" x14ac:dyDescent="0.2">
      <c r="C637" s="253"/>
    </row>
    <row r="638" spans="3:3" ht="15.75" customHeight="1" x14ac:dyDescent="0.2">
      <c r="C638" s="253"/>
    </row>
    <row r="639" spans="3:3" ht="15.75" customHeight="1" x14ac:dyDescent="0.2">
      <c r="C639" s="253"/>
    </row>
    <row r="640" spans="3:3" ht="15.75" customHeight="1" x14ac:dyDescent="0.2">
      <c r="C640" s="253"/>
    </row>
    <row r="641" spans="3:3" ht="15.75" customHeight="1" x14ac:dyDescent="0.2">
      <c r="C641" s="253"/>
    </row>
    <row r="642" spans="3:3" ht="15.75" customHeight="1" x14ac:dyDescent="0.2">
      <c r="C642" s="253"/>
    </row>
    <row r="643" spans="3:3" ht="15.75" customHeight="1" x14ac:dyDescent="0.2">
      <c r="C643" s="253"/>
    </row>
    <row r="644" spans="3:3" ht="15.75" customHeight="1" x14ac:dyDescent="0.2">
      <c r="C644" s="253"/>
    </row>
    <row r="645" spans="3:3" ht="15.75" customHeight="1" x14ac:dyDescent="0.2">
      <c r="C645" s="253"/>
    </row>
    <row r="646" spans="3:3" ht="15.75" customHeight="1" x14ac:dyDescent="0.2">
      <c r="C646" s="253"/>
    </row>
    <row r="647" spans="3:3" ht="15.75" customHeight="1" x14ac:dyDescent="0.2">
      <c r="C647" s="253"/>
    </row>
    <row r="648" spans="3:3" ht="15.75" customHeight="1" x14ac:dyDescent="0.2">
      <c r="C648" s="253"/>
    </row>
    <row r="649" spans="3:3" ht="15.75" customHeight="1" x14ac:dyDescent="0.2">
      <c r="C649" s="253"/>
    </row>
    <row r="650" spans="3:3" ht="15.75" customHeight="1" x14ac:dyDescent="0.2">
      <c r="C650" s="253"/>
    </row>
    <row r="651" spans="3:3" ht="15.75" customHeight="1" x14ac:dyDescent="0.2">
      <c r="C651" s="253"/>
    </row>
    <row r="652" spans="3:3" ht="15.75" customHeight="1" x14ac:dyDescent="0.2">
      <c r="C652" s="253"/>
    </row>
    <row r="653" spans="3:3" ht="15.75" customHeight="1" x14ac:dyDescent="0.2">
      <c r="C653" s="253"/>
    </row>
    <row r="654" spans="3:3" ht="15.75" customHeight="1" x14ac:dyDescent="0.2">
      <c r="C654" s="253"/>
    </row>
    <row r="655" spans="3:3" ht="15.75" customHeight="1" x14ac:dyDescent="0.2">
      <c r="C655" s="253"/>
    </row>
    <row r="656" spans="3:3" ht="15.75" customHeight="1" x14ac:dyDescent="0.2">
      <c r="C656" s="253"/>
    </row>
    <row r="657" spans="3:3" ht="15.75" customHeight="1" x14ac:dyDescent="0.2">
      <c r="C657" s="253"/>
    </row>
    <row r="658" spans="3:3" ht="15.75" customHeight="1" x14ac:dyDescent="0.2">
      <c r="C658" s="253"/>
    </row>
    <row r="659" spans="3:3" ht="15.75" customHeight="1" x14ac:dyDescent="0.2">
      <c r="C659" s="253"/>
    </row>
    <row r="660" spans="3:3" ht="15.75" customHeight="1" x14ac:dyDescent="0.2">
      <c r="C660" s="253"/>
    </row>
    <row r="661" spans="3:3" ht="15.75" customHeight="1" x14ac:dyDescent="0.2">
      <c r="C661" s="253"/>
    </row>
    <row r="662" spans="3:3" ht="15.75" customHeight="1" x14ac:dyDescent="0.2">
      <c r="C662" s="253"/>
    </row>
    <row r="663" spans="3:3" ht="15.75" customHeight="1" x14ac:dyDescent="0.2">
      <c r="C663" s="253"/>
    </row>
    <row r="664" spans="3:3" ht="15.75" customHeight="1" x14ac:dyDescent="0.2">
      <c r="C664" s="253"/>
    </row>
    <row r="665" spans="3:3" ht="15.75" customHeight="1" x14ac:dyDescent="0.2">
      <c r="C665" s="253"/>
    </row>
    <row r="666" spans="3:3" ht="15.75" customHeight="1" x14ac:dyDescent="0.2">
      <c r="C666" s="253"/>
    </row>
    <row r="667" spans="3:3" ht="15.75" customHeight="1" x14ac:dyDescent="0.2">
      <c r="C667" s="253"/>
    </row>
    <row r="668" spans="3:3" ht="15.75" customHeight="1" x14ac:dyDescent="0.2">
      <c r="C668" s="253"/>
    </row>
    <row r="669" spans="3:3" ht="15.75" customHeight="1" x14ac:dyDescent="0.2">
      <c r="C669" s="253"/>
    </row>
    <row r="670" spans="3:3" ht="15.75" customHeight="1" x14ac:dyDescent="0.2">
      <c r="C670" s="253"/>
    </row>
    <row r="671" spans="3:3" ht="15.75" customHeight="1" x14ac:dyDescent="0.2">
      <c r="C671" s="253"/>
    </row>
    <row r="672" spans="3:3" ht="15.75" customHeight="1" x14ac:dyDescent="0.2">
      <c r="C672" s="253"/>
    </row>
    <row r="673" spans="3:3" ht="15.75" customHeight="1" x14ac:dyDescent="0.2">
      <c r="C673" s="253"/>
    </row>
    <row r="674" spans="3:3" ht="15.75" customHeight="1" x14ac:dyDescent="0.2">
      <c r="C674" s="253"/>
    </row>
    <row r="675" spans="3:3" ht="15.75" customHeight="1" x14ac:dyDescent="0.2">
      <c r="C675" s="253"/>
    </row>
    <row r="676" spans="3:3" ht="15.75" customHeight="1" x14ac:dyDescent="0.2">
      <c r="C676" s="253"/>
    </row>
    <row r="677" spans="3:3" ht="15.75" customHeight="1" x14ac:dyDescent="0.2">
      <c r="C677" s="253"/>
    </row>
    <row r="678" spans="3:3" ht="15.75" customHeight="1" x14ac:dyDescent="0.2">
      <c r="C678" s="253"/>
    </row>
    <row r="679" spans="3:3" ht="15.75" customHeight="1" x14ac:dyDescent="0.2">
      <c r="C679" s="253"/>
    </row>
    <row r="680" spans="3:3" ht="15.75" customHeight="1" x14ac:dyDescent="0.2">
      <c r="C680" s="253"/>
    </row>
    <row r="681" spans="3:3" ht="15.75" customHeight="1" x14ac:dyDescent="0.2">
      <c r="C681" s="253"/>
    </row>
    <row r="682" spans="3:3" ht="15.75" customHeight="1" x14ac:dyDescent="0.2">
      <c r="C682" s="253"/>
    </row>
    <row r="683" spans="3:3" ht="15.75" customHeight="1" x14ac:dyDescent="0.2">
      <c r="C683" s="253"/>
    </row>
    <row r="684" spans="3:3" ht="15.75" customHeight="1" x14ac:dyDescent="0.2">
      <c r="C684" s="253"/>
    </row>
    <row r="685" spans="3:3" ht="15.75" customHeight="1" x14ac:dyDescent="0.2">
      <c r="C685" s="253"/>
    </row>
    <row r="686" spans="3:3" ht="15.75" customHeight="1" x14ac:dyDescent="0.2">
      <c r="C686" s="253"/>
    </row>
    <row r="687" spans="3:3" ht="15.75" customHeight="1" x14ac:dyDescent="0.2">
      <c r="C687" s="253"/>
    </row>
    <row r="688" spans="3:3" ht="15.75" customHeight="1" x14ac:dyDescent="0.2">
      <c r="C688" s="253"/>
    </row>
    <row r="689" spans="3:3" ht="15.75" customHeight="1" x14ac:dyDescent="0.2">
      <c r="C689" s="253"/>
    </row>
    <row r="690" spans="3:3" ht="15.75" customHeight="1" x14ac:dyDescent="0.2">
      <c r="C690" s="253"/>
    </row>
    <row r="691" spans="3:3" ht="15.75" customHeight="1" x14ac:dyDescent="0.2">
      <c r="C691" s="253"/>
    </row>
    <row r="692" spans="3:3" ht="15.75" customHeight="1" x14ac:dyDescent="0.2">
      <c r="C692" s="253"/>
    </row>
    <row r="693" spans="3:3" ht="15.75" customHeight="1" x14ac:dyDescent="0.2">
      <c r="C693" s="253"/>
    </row>
    <row r="694" spans="3:3" ht="15.75" customHeight="1" x14ac:dyDescent="0.2">
      <c r="C694" s="253"/>
    </row>
    <row r="695" spans="3:3" ht="15.75" customHeight="1" x14ac:dyDescent="0.2">
      <c r="C695" s="253"/>
    </row>
    <row r="696" spans="3:3" ht="15.75" customHeight="1" x14ac:dyDescent="0.2">
      <c r="C696" s="253"/>
    </row>
    <row r="697" spans="3:3" ht="15.75" customHeight="1" x14ac:dyDescent="0.2">
      <c r="C697" s="253"/>
    </row>
    <row r="698" spans="3:3" ht="15.75" customHeight="1" x14ac:dyDescent="0.2">
      <c r="C698" s="253"/>
    </row>
    <row r="699" spans="3:3" ht="15.75" customHeight="1" x14ac:dyDescent="0.2">
      <c r="C699" s="253"/>
    </row>
    <row r="700" spans="3:3" ht="15.75" customHeight="1" x14ac:dyDescent="0.2">
      <c r="C700" s="253"/>
    </row>
    <row r="701" spans="3:3" ht="15.75" customHeight="1" x14ac:dyDescent="0.2">
      <c r="C701" s="253"/>
    </row>
    <row r="702" spans="3:3" ht="15.75" customHeight="1" x14ac:dyDescent="0.2">
      <c r="C702" s="253"/>
    </row>
    <row r="703" spans="3:3" ht="15.75" customHeight="1" x14ac:dyDescent="0.2">
      <c r="C703" s="253"/>
    </row>
    <row r="704" spans="3:3" ht="15.75" customHeight="1" x14ac:dyDescent="0.2">
      <c r="C704" s="253"/>
    </row>
    <row r="705" spans="3:3" ht="15.75" customHeight="1" x14ac:dyDescent="0.2">
      <c r="C705" s="253"/>
    </row>
    <row r="706" spans="3:3" ht="15.75" customHeight="1" x14ac:dyDescent="0.2">
      <c r="C706" s="253"/>
    </row>
    <row r="707" spans="3:3" ht="15.75" customHeight="1" x14ac:dyDescent="0.2">
      <c r="C707" s="253"/>
    </row>
    <row r="708" spans="3:3" ht="15.75" customHeight="1" x14ac:dyDescent="0.2">
      <c r="C708" s="253"/>
    </row>
    <row r="709" spans="3:3" ht="15.75" customHeight="1" x14ac:dyDescent="0.2">
      <c r="C709" s="253"/>
    </row>
    <row r="710" spans="3:3" ht="15.75" customHeight="1" x14ac:dyDescent="0.2">
      <c r="C710" s="253"/>
    </row>
    <row r="711" spans="3:3" ht="15.75" customHeight="1" x14ac:dyDescent="0.2">
      <c r="C711" s="253"/>
    </row>
    <row r="712" spans="3:3" ht="15.75" customHeight="1" x14ac:dyDescent="0.2">
      <c r="C712" s="253"/>
    </row>
    <row r="713" spans="3:3" ht="15.75" customHeight="1" x14ac:dyDescent="0.2">
      <c r="C713" s="253"/>
    </row>
    <row r="714" spans="3:3" ht="15.75" customHeight="1" x14ac:dyDescent="0.2">
      <c r="C714" s="253"/>
    </row>
    <row r="715" spans="3:3" ht="15.75" customHeight="1" x14ac:dyDescent="0.2">
      <c r="C715" s="253"/>
    </row>
    <row r="716" spans="3:3" ht="15.75" customHeight="1" x14ac:dyDescent="0.2">
      <c r="C716" s="253"/>
    </row>
    <row r="717" spans="3:3" ht="15.75" customHeight="1" x14ac:dyDescent="0.2">
      <c r="C717" s="253"/>
    </row>
    <row r="718" spans="3:3" ht="15.75" customHeight="1" x14ac:dyDescent="0.2">
      <c r="C718" s="253"/>
    </row>
    <row r="719" spans="3:3" ht="15.75" customHeight="1" x14ac:dyDescent="0.2">
      <c r="C719" s="253"/>
    </row>
    <row r="720" spans="3:3" ht="15.75" customHeight="1" x14ac:dyDescent="0.2">
      <c r="C720" s="253"/>
    </row>
    <row r="721" spans="3:3" ht="15.75" customHeight="1" x14ac:dyDescent="0.2">
      <c r="C721" s="253"/>
    </row>
    <row r="722" spans="3:3" ht="15.75" customHeight="1" x14ac:dyDescent="0.2">
      <c r="C722" s="253"/>
    </row>
    <row r="723" spans="3:3" ht="15.75" customHeight="1" x14ac:dyDescent="0.2">
      <c r="C723" s="253"/>
    </row>
    <row r="724" spans="3:3" ht="15.75" customHeight="1" x14ac:dyDescent="0.2">
      <c r="C724" s="253"/>
    </row>
    <row r="725" spans="3:3" ht="15.75" customHeight="1" x14ac:dyDescent="0.2">
      <c r="C725" s="253"/>
    </row>
    <row r="726" spans="3:3" ht="15.75" customHeight="1" x14ac:dyDescent="0.2">
      <c r="C726" s="253"/>
    </row>
    <row r="727" spans="3:3" ht="15.75" customHeight="1" x14ac:dyDescent="0.2">
      <c r="C727" s="253"/>
    </row>
    <row r="728" spans="3:3" ht="15.75" customHeight="1" x14ac:dyDescent="0.2">
      <c r="C728" s="253"/>
    </row>
    <row r="729" spans="3:3" ht="15.75" customHeight="1" x14ac:dyDescent="0.2">
      <c r="C729" s="253"/>
    </row>
    <row r="730" spans="3:3" ht="15.75" customHeight="1" x14ac:dyDescent="0.2">
      <c r="C730" s="253"/>
    </row>
    <row r="731" spans="3:3" ht="15.75" customHeight="1" x14ac:dyDescent="0.2">
      <c r="C731" s="253"/>
    </row>
    <row r="732" spans="3:3" ht="15.75" customHeight="1" x14ac:dyDescent="0.2">
      <c r="C732" s="253"/>
    </row>
    <row r="733" spans="3:3" ht="15.75" customHeight="1" x14ac:dyDescent="0.2">
      <c r="C733" s="253"/>
    </row>
    <row r="734" spans="3:3" ht="15.75" customHeight="1" x14ac:dyDescent="0.2">
      <c r="C734" s="253"/>
    </row>
    <row r="735" spans="3:3" ht="15.75" customHeight="1" x14ac:dyDescent="0.2">
      <c r="C735" s="253"/>
    </row>
    <row r="736" spans="3:3" ht="15.75" customHeight="1" x14ac:dyDescent="0.2">
      <c r="C736" s="253"/>
    </row>
    <row r="737" spans="3:3" ht="15.75" customHeight="1" x14ac:dyDescent="0.2">
      <c r="C737" s="253"/>
    </row>
    <row r="738" spans="3:3" ht="15.75" customHeight="1" x14ac:dyDescent="0.2">
      <c r="C738" s="253"/>
    </row>
    <row r="739" spans="3:3" ht="15.75" customHeight="1" x14ac:dyDescent="0.2">
      <c r="C739" s="253"/>
    </row>
    <row r="740" spans="3:3" ht="15.75" customHeight="1" x14ac:dyDescent="0.2">
      <c r="C740" s="253"/>
    </row>
    <row r="741" spans="3:3" ht="15.75" customHeight="1" x14ac:dyDescent="0.2">
      <c r="C741" s="253"/>
    </row>
    <row r="742" spans="3:3" ht="15.75" customHeight="1" x14ac:dyDescent="0.2">
      <c r="C742" s="253"/>
    </row>
    <row r="743" spans="3:3" ht="15.75" customHeight="1" x14ac:dyDescent="0.2">
      <c r="C743" s="253"/>
    </row>
    <row r="744" spans="3:3" ht="15.75" customHeight="1" x14ac:dyDescent="0.2">
      <c r="C744" s="253"/>
    </row>
    <row r="745" spans="3:3" ht="15.75" customHeight="1" x14ac:dyDescent="0.2">
      <c r="C745" s="253"/>
    </row>
    <row r="746" spans="3:3" ht="15.75" customHeight="1" x14ac:dyDescent="0.2">
      <c r="C746" s="253"/>
    </row>
    <row r="747" spans="3:3" ht="15.75" customHeight="1" x14ac:dyDescent="0.2">
      <c r="C747" s="253"/>
    </row>
    <row r="748" spans="3:3" ht="15.75" customHeight="1" x14ac:dyDescent="0.2">
      <c r="C748" s="253"/>
    </row>
    <row r="749" spans="3:3" ht="15.75" customHeight="1" x14ac:dyDescent="0.2">
      <c r="C749" s="253"/>
    </row>
    <row r="750" spans="3:3" ht="15.75" customHeight="1" x14ac:dyDescent="0.2">
      <c r="C750" s="253"/>
    </row>
    <row r="751" spans="3:3" ht="15.75" customHeight="1" x14ac:dyDescent="0.2">
      <c r="C751" s="253"/>
    </row>
    <row r="752" spans="3:3" ht="15.75" customHeight="1" x14ac:dyDescent="0.2">
      <c r="C752" s="253"/>
    </row>
    <row r="753" spans="3:3" ht="15.75" customHeight="1" x14ac:dyDescent="0.2">
      <c r="C753" s="253"/>
    </row>
    <row r="754" spans="3:3" ht="15.75" customHeight="1" x14ac:dyDescent="0.2">
      <c r="C754" s="253"/>
    </row>
    <row r="755" spans="3:3" ht="15.75" customHeight="1" x14ac:dyDescent="0.2">
      <c r="C755" s="253"/>
    </row>
    <row r="756" spans="3:3" ht="15.75" customHeight="1" x14ac:dyDescent="0.2">
      <c r="C756" s="253"/>
    </row>
    <row r="757" spans="3:3" ht="15.75" customHeight="1" x14ac:dyDescent="0.2">
      <c r="C757" s="253"/>
    </row>
    <row r="758" spans="3:3" ht="15.75" customHeight="1" x14ac:dyDescent="0.2">
      <c r="C758" s="253"/>
    </row>
    <row r="759" spans="3:3" ht="15.75" customHeight="1" x14ac:dyDescent="0.2">
      <c r="C759" s="253"/>
    </row>
    <row r="760" spans="3:3" ht="15.75" customHeight="1" x14ac:dyDescent="0.2">
      <c r="C760" s="253"/>
    </row>
    <row r="761" spans="3:3" ht="15.75" customHeight="1" x14ac:dyDescent="0.2">
      <c r="C761" s="253"/>
    </row>
    <row r="762" spans="3:3" ht="15.75" customHeight="1" x14ac:dyDescent="0.2">
      <c r="C762" s="253"/>
    </row>
    <row r="763" spans="3:3" ht="15.75" customHeight="1" x14ac:dyDescent="0.2">
      <c r="C763" s="253"/>
    </row>
    <row r="764" spans="3:3" ht="15.75" customHeight="1" x14ac:dyDescent="0.2">
      <c r="C764" s="253"/>
    </row>
    <row r="765" spans="3:3" ht="15.75" customHeight="1" x14ac:dyDescent="0.2">
      <c r="C765" s="253"/>
    </row>
    <row r="766" spans="3:3" ht="15.75" customHeight="1" x14ac:dyDescent="0.2">
      <c r="C766" s="253"/>
    </row>
    <row r="767" spans="3:3" ht="15.75" customHeight="1" x14ac:dyDescent="0.2">
      <c r="C767" s="253"/>
    </row>
    <row r="768" spans="3:3" ht="15.75" customHeight="1" x14ac:dyDescent="0.2">
      <c r="C768" s="253"/>
    </row>
    <row r="769" spans="3:3" ht="15.75" customHeight="1" x14ac:dyDescent="0.2">
      <c r="C769" s="253"/>
    </row>
    <row r="770" spans="3:3" ht="15.75" customHeight="1" x14ac:dyDescent="0.2">
      <c r="C770" s="253"/>
    </row>
    <row r="771" spans="3:3" ht="15.75" customHeight="1" x14ac:dyDescent="0.2">
      <c r="C771" s="253"/>
    </row>
    <row r="772" spans="3:3" ht="15.75" customHeight="1" x14ac:dyDescent="0.2">
      <c r="C772" s="253"/>
    </row>
    <row r="773" spans="3:3" ht="15.75" customHeight="1" x14ac:dyDescent="0.2">
      <c r="C773" s="253"/>
    </row>
    <row r="774" spans="3:3" ht="15.75" customHeight="1" x14ac:dyDescent="0.2">
      <c r="C774" s="253"/>
    </row>
    <row r="775" spans="3:3" ht="15.75" customHeight="1" x14ac:dyDescent="0.2">
      <c r="C775" s="253"/>
    </row>
    <row r="776" spans="3:3" ht="15.75" customHeight="1" x14ac:dyDescent="0.2">
      <c r="C776" s="253"/>
    </row>
    <row r="777" spans="3:3" ht="15.75" customHeight="1" x14ac:dyDescent="0.2">
      <c r="C777" s="253"/>
    </row>
    <row r="778" spans="3:3" ht="15.75" customHeight="1" x14ac:dyDescent="0.2">
      <c r="C778" s="253"/>
    </row>
    <row r="779" spans="3:3" ht="15.75" customHeight="1" x14ac:dyDescent="0.2">
      <c r="C779" s="253"/>
    </row>
    <row r="780" spans="3:3" ht="15.75" customHeight="1" x14ac:dyDescent="0.2">
      <c r="C780" s="253"/>
    </row>
    <row r="781" spans="3:3" ht="15.75" customHeight="1" x14ac:dyDescent="0.2">
      <c r="C781" s="253"/>
    </row>
    <row r="782" spans="3:3" ht="15.75" customHeight="1" x14ac:dyDescent="0.2">
      <c r="C782" s="253"/>
    </row>
    <row r="783" spans="3:3" ht="15.75" customHeight="1" x14ac:dyDescent="0.2">
      <c r="C783" s="253"/>
    </row>
    <row r="784" spans="3:3" ht="15.75" customHeight="1" x14ac:dyDescent="0.2">
      <c r="C784" s="253"/>
    </row>
    <row r="785" spans="3:3" ht="15.75" customHeight="1" x14ac:dyDescent="0.2">
      <c r="C785" s="253"/>
    </row>
    <row r="786" spans="3:3" ht="15.75" customHeight="1" x14ac:dyDescent="0.2">
      <c r="C786" s="253"/>
    </row>
    <row r="787" spans="3:3" ht="15.75" customHeight="1" x14ac:dyDescent="0.2">
      <c r="C787" s="253"/>
    </row>
    <row r="788" spans="3:3" ht="15.75" customHeight="1" x14ac:dyDescent="0.2">
      <c r="C788" s="253"/>
    </row>
    <row r="789" spans="3:3" ht="15.75" customHeight="1" x14ac:dyDescent="0.2">
      <c r="C789" s="253"/>
    </row>
    <row r="790" spans="3:3" ht="15.75" customHeight="1" x14ac:dyDescent="0.2">
      <c r="C790" s="253"/>
    </row>
    <row r="791" spans="3:3" ht="15.75" customHeight="1" x14ac:dyDescent="0.2">
      <c r="C791" s="253"/>
    </row>
    <row r="792" spans="3:3" ht="15.75" customHeight="1" x14ac:dyDescent="0.2">
      <c r="C792" s="253"/>
    </row>
    <row r="793" spans="3:3" ht="15.75" customHeight="1" x14ac:dyDescent="0.2">
      <c r="C793" s="253"/>
    </row>
    <row r="794" spans="3:3" ht="15.75" customHeight="1" x14ac:dyDescent="0.2">
      <c r="C794" s="253"/>
    </row>
    <row r="795" spans="3:3" ht="15.75" customHeight="1" x14ac:dyDescent="0.2">
      <c r="C795" s="253"/>
    </row>
    <row r="796" spans="3:3" ht="15.75" customHeight="1" x14ac:dyDescent="0.2">
      <c r="C796" s="253"/>
    </row>
    <row r="797" spans="3:3" ht="15.75" customHeight="1" x14ac:dyDescent="0.2">
      <c r="C797" s="253"/>
    </row>
    <row r="798" spans="3:3" ht="15.75" customHeight="1" x14ac:dyDescent="0.2">
      <c r="C798" s="253"/>
    </row>
    <row r="799" spans="3:3" ht="15.75" customHeight="1" x14ac:dyDescent="0.2">
      <c r="C799" s="253"/>
    </row>
    <row r="800" spans="3:3" ht="15.75" customHeight="1" x14ac:dyDescent="0.2">
      <c r="C800" s="253"/>
    </row>
    <row r="801" spans="3:3" ht="15.75" customHeight="1" x14ac:dyDescent="0.2">
      <c r="C801" s="253"/>
    </row>
    <row r="802" spans="3:3" ht="15.75" customHeight="1" x14ac:dyDescent="0.2">
      <c r="C802" s="253"/>
    </row>
    <row r="803" spans="3:3" ht="15.75" customHeight="1" x14ac:dyDescent="0.2">
      <c r="C803" s="253"/>
    </row>
    <row r="804" spans="3:3" ht="15.75" customHeight="1" x14ac:dyDescent="0.2">
      <c r="C804" s="253"/>
    </row>
    <row r="805" spans="3:3" ht="15.75" customHeight="1" x14ac:dyDescent="0.2">
      <c r="C805" s="253"/>
    </row>
    <row r="806" spans="3:3" ht="15.75" customHeight="1" x14ac:dyDescent="0.2">
      <c r="C806" s="253"/>
    </row>
    <row r="807" spans="3:3" ht="15.75" customHeight="1" x14ac:dyDescent="0.2">
      <c r="C807" s="253"/>
    </row>
    <row r="808" spans="3:3" ht="15.75" customHeight="1" x14ac:dyDescent="0.2">
      <c r="C808" s="253"/>
    </row>
    <row r="809" spans="3:3" ht="15.75" customHeight="1" x14ac:dyDescent="0.2">
      <c r="C809" s="253"/>
    </row>
    <row r="810" spans="3:3" ht="15.75" customHeight="1" x14ac:dyDescent="0.2">
      <c r="C810" s="253"/>
    </row>
    <row r="811" spans="3:3" ht="15.75" customHeight="1" x14ac:dyDescent="0.2">
      <c r="C811" s="253"/>
    </row>
    <row r="812" spans="3:3" ht="15.75" customHeight="1" x14ac:dyDescent="0.2">
      <c r="C812" s="253"/>
    </row>
    <row r="813" spans="3:3" ht="15.75" customHeight="1" x14ac:dyDescent="0.2">
      <c r="C813" s="253"/>
    </row>
    <row r="814" spans="3:3" ht="15.75" customHeight="1" x14ac:dyDescent="0.2">
      <c r="C814" s="253"/>
    </row>
    <row r="815" spans="3:3" ht="15.75" customHeight="1" x14ac:dyDescent="0.2">
      <c r="C815" s="253"/>
    </row>
    <row r="816" spans="3:3" ht="15.75" customHeight="1" x14ac:dyDescent="0.2">
      <c r="C816" s="253"/>
    </row>
    <row r="817" spans="3:3" ht="15.75" customHeight="1" x14ac:dyDescent="0.2">
      <c r="C817" s="253"/>
    </row>
    <row r="818" spans="3:3" ht="15.75" customHeight="1" x14ac:dyDescent="0.2">
      <c r="C818" s="253"/>
    </row>
    <row r="819" spans="3:3" ht="15.75" customHeight="1" x14ac:dyDescent="0.2">
      <c r="C819" s="253"/>
    </row>
    <row r="820" spans="3:3" ht="15.75" customHeight="1" x14ac:dyDescent="0.2">
      <c r="C820" s="253"/>
    </row>
    <row r="821" spans="3:3" ht="15.75" customHeight="1" x14ac:dyDescent="0.2">
      <c r="C821" s="253"/>
    </row>
    <row r="822" spans="3:3" ht="15.75" customHeight="1" x14ac:dyDescent="0.2">
      <c r="C822" s="253"/>
    </row>
    <row r="823" spans="3:3" ht="15.75" customHeight="1" x14ac:dyDescent="0.2">
      <c r="C823" s="253"/>
    </row>
    <row r="824" spans="3:3" ht="15.75" customHeight="1" x14ac:dyDescent="0.2">
      <c r="C824" s="253"/>
    </row>
    <row r="825" spans="3:3" ht="15.75" customHeight="1" x14ac:dyDescent="0.2">
      <c r="C825" s="253"/>
    </row>
    <row r="826" spans="3:3" ht="15.75" customHeight="1" x14ac:dyDescent="0.2">
      <c r="C826" s="253"/>
    </row>
    <row r="827" spans="3:3" ht="15.75" customHeight="1" x14ac:dyDescent="0.2">
      <c r="C827" s="253"/>
    </row>
    <row r="828" spans="3:3" ht="15.75" customHeight="1" x14ac:dyDescent="0.2">
      <c r="C828" s="253"/>
    </row>
    <row r="829" spans="3:3" ht="15.75" customHeight="1" x14ac:dyDescent="0.2">
      <c r="C829" s="253"/>
    </row>
    <row r="830" spans="3:3" ht="15.75" customHeight="1" x14ac:dyDescent="0.2">
      <c r="C830" s="253"/>
    </row>
    <row r="831" spans="3:3" ht="15.75" customHeight="1" x14ac:dyDescent="0.2">
      <c r="C831" s="253"/>
    </row>
    <row r="832" spans="3:3" ht="15.75" customHeight="1" x14ac:dyDescent="0.2">
      <c r="C832" s="253"/>
    </row>
    <row r="833" spans="3:3" ht="15.75" customHeight="1" x14ac:dyDescent="0.2">
      <c r="C833" s="253"/>
    </row>
    <row r="834" spans="3:3" ht="15.75" customHeight="1" x14ac:dyDescent="0.2">
      <c r="C834" s="253"/>
    </row>
    <row r="835" spans="3:3" ht="15.75" customHeight="1" x14ac:dyDescent="0.2">
      <c r="C835" s="253"/>
    </row>
    <row r="836" spans="3:3" ht="15.75" customHeight="1" x14ac:dyDescent="0.2">
      <c r="C836" s="253"/>
    </row>
    <row r="837" spans="3:3" ht="15.75" customHeight="1" x14ac:dyDescent="0.2">
      <c r="C837" s="253"/>
    </row>
    <row r="838" spans="3:3" ht="15.75" customHeight="1" x14ac:dyDescent="0.2">
      <c r="C838" s="253"/>
    </row>
    <row r="839" spans="3:3" ht="15.75" customHeight="1" x14ac:dyDescent="0.2">
      <c r="C839" s="253"/>
    </row>
    <row r="840" spans="3:3" ht="15.75" customHeight="1" x14ac:dyDescent="0.2">
      <c r="C840" s="253"/>
    </row>
    <row r="841" spans="3:3" ht="15.75" customHeight="1" x14ac:dyDescent="0.2">
      <c r="C841" s="253"/>
    </row>
    <row r="842" spans="3:3" ht="15.75" customHeight="1" x14ac:dyDescent="0.2">
      <c r="C842" s="253"/>
    </row>
    <row r="843" spans="3:3" ht="15.75" customHeight="1" x14ac:dyDescent="0.2">
      <c r="C843" s="253"/>
    </row>
    <row r="844" spans="3:3" ht="15.75" customHeight="1" x14ac:dyDescent="0.2">
      <c r="C844" s="253"/>
    </row>
    <row r="845" spans="3:3" ht="15.75" customHeight="1" x14ac:dyDescent="0.2">
      <c r="C845" s="253"/>
    </row>
    <row r="846" spans="3:3" ht="15.75" customHeight="1" x14ac:dyDescent="0.2">
      <c r="C846" s="253"/>
    </row>
    <row r="847" spans="3:3" ht="15.75" customHeight="1" x14ac:dyDescent="0.2">
      <c r="C847" s="253"/>
    </row>
    <row r="848" spans="3:3" ht="15.75" customHeight="1" x14ac:dyDescent="0.2">
      <c r="C848" s="253"/>
    </row>
    <row r="849" spans="3:3" ht="15.75" customHeight="1" x14ac:dyDescent="0.2">
      <c r="C849" s="253"/>
    </row>
    <row r="850" spans="3:3" ht="15.75" customHeight="1" x14ac:dyDescent="0.2">
      <c r="C850" s="253"/>
    </row>
    <row r="851" spans="3:3" ht="15.75" customHeight="1" x14ac:dyDescent="0.2">
      <c r="C851" s="253"/>
    </row>
    <row r="852" spans="3:3" ht="15.75" customHeight="1" x14ac:dyDescent="0.2">
      <c r="C852" s="253"/>
    </row>
    <row r="853" spans="3:3" ht="15.75" customHeight="1" x14ac:dyDescent="0.2">
      <c r="C853" s="253"/>
    </row>
    <row r="854" spans="3:3" ht="15.75" customHeight="1" x14ac:dyDescent="0.2">
      <c r="C854" s="253"/>
    </row>
    <row r="855" spans="3:3" ht="15.75" customHeight="1" x14ac:dyDescent="0.2">
      <c r="C855" s="253"/>
    </row>
    <row r="856" spans="3:3" ht="15.75" customHeight="1" x14ac:dyDescent="0.2">
      <c r="C856" s="253"/>
    </row>
    <row r="857" spans="3:3" ht="15.75" customHeight="1" x14ac:dyDescent="0.2">
      <c r="C857" s="253"/>
    </row>
    <row r="858" spans="3:3" ht="15.75" customHeight="1" x14ac:dyDescent="0.2">
      <c r="C858" s="253"/>
    </row>
    <row r="859" spans="3:3" ht="15.75" customHeight="1" x14ac:dyDescent="0.2">
      <c r="C859" s="253"/>
    </row>
    <row r="860" spans="3:3" ht="15.75" customHeight="1" x14ac:dyDescent="0.2">
      <c r="C860" s="253"/>
    </row>
    <row r="861" spans="3:3" ht="15.75" customHeight="1" x14ac:dyDescent="0.2">
      <c r="C861" s="253"/>
    </row>
    <row r="862" spans="3:3" ht="15.75" customHeight="1" x14ac:dyDescent="0.2">
      <c r="C862" s="253"/>
    </row>
    <row r="863" spans="3:3" ht="15.75" customHeight="1" x14ac:dyDescent="0.2">
      <c r="C863" s="253"/>
    </row>
    <row r="864" spans="3:3" ht="15.75" customHeight="1" x14ac:dyDescent="0.2">
      <c r="C864" s="253"/>
    </row>
    <row r="865" spans="3:3" ht="15.75" customHeight="1" x14ac:dyDescent="0.2">
      <c r="C865" s="253"/>
    </row>
    <row r="866" spans="3:3" ht="15.75" customHeight="1" x14ac:dyDescent="0.2">
      <c r="C866" s="253"/>
    </row>
    <row r="867" spans="3:3" ht="15.75" customHeight="1" x14ac:dyDescent="0.2">
      <c r="C867" s="253"/>
    </row>
    <row r="868" spans="3:3" ht="15.75" customHeight="1" x14ac:dyDescent="0.2">
      <c r="C868" s="253"/>
    </row>
    <row r="869" spans="3:3" ht="15.75" customHeight="1" x14ac:dyDescent="0.2">
      <c r="C869" s="253"/>
    </row>
    <row r="870" spans="3:3" ht="15.75" customHeight="1" x14ac:dyDescent="0.2">
      <c r="C870" s="253"/>
    </row>
    <row r="871" spans="3:3" ht="15.75" customHeight="1" x14ac:dyDescent="0.2">
      <c r="C871" s="253"/>
    </row>
    <row r="872" spans="3:3" ht="15.75" customHeight="1" x14ac:dyDescent="0.2">
      <c r="C872" s="253"/>
    </row>
    <row r="873" spans="3:3" ht="15.75" customHeight="1" x14ac:dyDescent="0.2">
      <c r="C873" s="253"/>
    </row>
    <row r="874" spans="3:3" ht="15.75" customHeight="1" x14ac:dyDescent="0.2">
      <c r="C874" s="253"/>
    </row>
    <row r="875" spans="3:3" ht="15.75" customHeight="1" x14ac:dyDescent="0.2">
      <c r="C875" s="253"/>
    </row>
    <row r="876" spans="3:3" ht="15.75" customHeight="1" x14ac:dyDescent="0.2">
      <c r="C876" s="253"/>
    </row>
    <row r="877" spans="3:3" ht="15.75" customHeight="1" x14ac:dyDescent="0.2">
      <c r="C877" s="253"/>
    </row>
    <row r="878" spans="3:3" ht="15.75" customHeight="1" x14ac:dyDescent="0.2">
      <c r="C878" s="253"/>
    </row>
    <row r="879" spans="3:3" ht="15.75" customHeight="1" x14ac:dyDescent="0.2">
      <c r="C879" s="253"/>
    </row>
    <row r="880" spans="3:3" ht="15.75" customHeight="1" x14ac:dyDescent="0.2">
      <c r="C880" s="253"/>
    </row>
    <row r="881" spans="3:3" ht="15.75" customHeight="1" x14ac:dyDescent="0.2">
      <c r="C881" s="253"/>
    </row>
    <row r="882" spans="3:3" ht="15.75" customHeight="1" x14ac:dyDescent="0.2">
      <c r="C882" s="253"/>
    </row>
    <row r="883" spans="3:3" ht="15.75" customHeight="1" x14ac:dyDescent="0.2">
      <c r="C883" s="253"/>
    </row>
    <row r="884" spans="3:3" ht="15.75" customHeight="1" x14ac:dyDescent="0.2">
      <c r="C884" s="253"/>
    </row>
    <row r="885" spans="3:3" ht="15.75" customHeight="1" x14ac:dyDescent="0.2">
      <c r="C885" s="253"/>
    </row>
    <row r="886" spans="3:3" ht="15.75" customHeight="1" x14ac:dyDescent="0.2">
      <c r="C886" s="253"/>
    </row>
    <row r="887" spans="3:3" ht="15.75" customHeight="1" x14ac:dyDescent="0.2">
      <c r="C887" s="253"/>
    </row>
    <row r="888" spans="3:3" ht="15.75" customHeight="1" x14ac:dyDescent="0.2">
      <c r="C888" s="253"/>
    </row>
    <row r="889" spans="3:3" ht="15.75" customHeight="1" x14ac:dyDescent="0.2">
      <c r="C889" s="253"/>
    </row>
    <row r="890" spans="3:3" ht="15.75" customHeight="1" x14ac:dyDescent="0.2">
      <c r="C890" s="253"/>
    </row>
    <row r="891" spans="3:3" ht="15.75" customHeight="1" x14ac:dyDescent="0.2">
      <c r="C891" s="253"/>
    </row>
    <row r="892" spans="3:3" ht="15.75" customHeight="1" x14ac:dyDescent="0.2">
      <c r="C892" s="253"/>
    </row>
    <row r="893" spans="3:3" ht="15.75" customHeight="1" x14ac:dyDescent="0.2">
      <c r="C893" s="253"/>
    </row>
    <row r="894" spans="3:3" ht="15.75" customHeight="1" x14ac:dyDescent="0.2">
      <c r="C894" s="253"/>
    </row>
    <row r="895" spans="3:3" ht="15.75" customHeight="1" x14ac:dyDescent="0.2">
      <c r="C895" s="253"/>
    </row>
    <row r="896" spans="3:3" ht="15.75" customHeight="1" x14ac:dyDescent="0.2">
      <c r="C896" s="253"/>
    </row>
    <row r="897" spans="3:3" ht="15.75" customHeight="1" x14ac:dyDescent="0.2">
      <c r="C897" s="253"/>
    </row>
    <row r="898" spans="3:3" ht="15.75" customHeight="1" x14ac:dyDescent="0.2">
      <c r="C898" s="253"/>
    </row>
    <row r="899" spans="3:3" ht="15.75" customHeight="1" x14ac:dyDescent="0.2">
      <c r="C899" s="253"/>
    </row>
    <row r="900" spans="3:3" ht="15.75" customHeight="1" x14ac:dyDescent="0.2">
      <c r="C900" s="253"/>
    </row>
    <row r="901" spans="3:3" ht="15.75" customHeight="1" x14ac:dyDescent="0.2">
      <c r="C901" s="253"/>
    </row>
    <row r="902" spans="3:3" ht="15.75" customHeight="1" x14ac:dyDescent="0.2">
      <c r="C902" s="253"/>
    </row>
    <row r="903" spans="3:3" ht="15.75" customHeight="1" x14ac:dyDescent="0.2">
      <c r="C903" s="253"/>
    </row>
    <row r="904" spans="3:3" ht="15.75" customHeight="1" x14ac:dyDescent="0.2">
      <c r="C904" s="253"/>
    </row>
    <row r="905" spans="3:3" ht="15.75" customHeight="1" x14ac:dyDescent="0.2">
      <c r="C905" s="253"/>
    </row>
    <row r="906" spans="3:3" ht="15.75" customHeight="1" x14ac:dyDescent="0.2">
      <c r="C906" s="253"/>
    </row>
    <row r="907" spans="3:3" ht="15.75" customHeight="1" x14ac:dyDescent="0.2">
      <c r="C907" s="253"/>
    </row>
    <row r="908" spans="3:3" ht="15.75" customHeight="1" x14ac:dyDescent="0.2">
      <c r="C908" s="253"/>
    </row>
    <row r="909" spans="3:3" ht="15.75" customHeight="1" x14ac:dyDescent="0.2">
      <c r="C909" s="253"/>
    </row>
    <row r="910" spans="3:3" ht="15.75" customHeight="1" x14ac:dyDescent="0.2">
      <c r="C910" s="253"/>
    </row>
    <row r="911" spans="3:3" ht="15.75" customHeight="1" x14ac:dyDescent="0.2">
      <c r="C911" s="253"/>
    </row>
    <row r="912" spans="3:3" ht="15.75" customHeight="1" x14ac:dyDescent="0.2">
      <c r="C912" s="253"/>
    </row>
    <row r="913" spans="3:3" ht="15.75" customHeight="1" x14ac:dyDescent="0.2">
      <c r="C913" s="253"/>
    </row>
    <row r="914" spans="3:3" ht="15.75" customHeight="1" x14ac:dyDescent="0.2">
      <c r="C914" s="253"/>
    </row>
    <row r="915" spans="3:3" ht="15.75" customHeight="1" x14ac:dyDescent="0.2">
      <c r="C915" s="253"/>
    </row>
    <row r="916" spans="3:3" ht="15.75" customHeight="1" x14ac:dyDescent="0.2">
      <c r="C916" s="253"/>
    </row>
    <row r="917" spans="3:3" ht="15.75" customHeight="1" x14ac:dyDescent="0.2">
      <c r="C917" s="253"/>
    </row>
    <row r="918" spans="3:3" ht="15.75" customHeight="1" x14ac:dyDescent="0.2">
      <c r="C918" s="253"/>
    </row>
    <row r="919" spans="3:3" ht="15.75" customHeight="1" x14ac:dyDescent="0.2">
      <c r="C919" s="253"/>
    </row>
    <row r="920" spans="3:3" ht="15.75" customHeight="1" x14ac:dyDescent="0.2">
      <c r="C920" s="253"/>
    </row>
    <row r="921" spans="3:3" ht="15.75" customHeight="1" x14ac:dyDescent="0.2">
      <c r="C921" s="253"/>
    </row>
    <row r="922" spans="3:3" ht="15.75" customHeight="1" x14ac:dyDescent="0.2">
      <c r="C922" s="253"/>
    </row>
    <row r="923" spans="3:3" ht="15.75" customHeight="1" x14ac:dyDescent="0.2">
      <c r="C923" s="253"/>
    </row>
    <row r="924" spans="3:3" ht="15.75" customHeight="1" x14ac:dyDescent="0.2">
      <c r="C924" s="253"/>
    </row>
    <row r="925" spans="3:3" ht="15.75" customHeight="1" x14ac:dyDescent="0.2">
      <c r="C925" s="253"/>
    </row>
    <row r="926" spans="3:3" ht="15.75" customHeight="1" x14ac:dyDescent="0.2">
      <c r="C926" s="253"/>
    </row>
    <row r="927" spans="3:3" ht="15.75" customHeight="1" x14ac:dyDescent="0.2">
      <c r="C927" s="253"/>
    </row>
    <row r="928" spans="3:3" ht="15.75" customHeight="1" x14ac:dyDescent="0.2">
      <c r="C928" s="253"/>
    </row>
    <row r="929" spans="3:3" ht="15.75" customHeight="1" x14ac:dyDescent="0.2">
      <c r="C929" s="253"/>
    </row>
    <row r="930" spans="3:3" ht="15.75" customHeight="1" x14ac:dyDescent="0.2">
      <c r="C930" s="253"/>
    </row>
    <row r="931" spans="3:3" ht="15.75" customHeight="1" x14ac:dyDescent="0.2">
      <c r="C931" s="253"/>
    </row>
    <row r="932" spans="3:3" ht="15.75" customHeight="1" x14ac:dyDescent="0.2">
      <c r="C932" s="253"/>
    </row>
    <row r="933" spans="3:3" ht="15.75" customHeight="1" x14ac:dyDescent="0.2">
      <c r="C933" s="253"/>
    </row>
    <row r="934" spans="3:3" ht="15.75" customHeight="1" x14ac:dyDescent="0.2">
      <c r="C934" s="253"/>
    </row>
    <row r="935" spans="3:3" ht="15.75" customHeight="1" x14ac:dyDescent="0.2">
      <c r="C935" s="253"/>
    </row>
    <row r="936" spans="3:3" ht="15.75" customHeight="1" x14ac:dyDescent="0.2">
      <c r="C936" s="253"/>
    </row>
    <row r="937" spans="3:3" ht="15.75" customHeight="1" x14ac:dyDescent="0.2">
      <c r="C937" s="253"/>
    </row>
    <row r="938" spans="3:3" ht="15.75" customHeight="1" x14ac:dyDescent="0.2">
      <c r="C938" s="253"/>
    </row>
    <row r="939" spans="3:3" ht="15.75" customHeight="1" x14ac:dyDescent="0.2">
      <c r="C939" s="253"/>
    </row>
    <row r="940" spans="3:3" ht="15.75" customHeight="1" x14ac:dyDescent="0.2">
      <c r="C940" s="253"/>
    </row>
    <row r="941" spans="3:3" ht="15.75" customHeight="1" x14ac:dyDescent="0.2">
      <c r="C941" s="253"/>
    </row>
    <row r="942" spans="3:3" ht="15.75" customHeight="1" x14ac:dyDescent="0.2">
      <c r="C942" s="253"/>
    </row>
    <row r="943" spans="3:3" ht="15.75" customHeight="1" x14ac:dyDescent="0.2">
      <c r="C943" s="253"/>
    </row>
    <row r="944" spans="3:3" ht="15.75" customHeight="1" x14ac:dyDescent="0.2">
      <c r="C944" s="253"/>
    </row>
    <row r="945" spans="3:3" ht="15.75" customHeight="1" x14ac:dyDescent="0.2">
      <c r="C945" s="253"/>
    </row>
    <row r="946" spans="3:3" ht="15.75" customHeight="1" x14ac:dyDescent="0.2">
      <c r="C946" s="253"/>
    </row>
    <row r="947" spans="3:3" ht="15.75" customHeight="1" x14ac:dyDescent="0.2">
      <c r="C947" s="253"/>
    </row>
    <row r="948" spans="3:3" ht="15.75" customHeight="1" x14ac:dyDescent="0.2">
      <c r="C948" s="253"/>
    </row>
    <row r="949" spans="3:3" ht="15.75" customHeight="1" x14ac:dyDescent="0.2">
      <c r="C949" s="253"/>
    </row>
    <row r="950" spans="3:3" ht="15.75" customHeight="1" x14ac:dyDescent="0.2">
      <c r="C950" s="253"/>
    </row>
    <row r="951" spans="3:3" ht="15.75" customHeight="1" x14ac:dyDescent="0.2">
      <c r="C951" s="253"/>
    </row>
    <row r="952" spans="3:3" ht="15.75" customHeight="1" x14ac:dyDescent="0.2">
      <c r="C952" s="253"/>
    </row>
    <row r="953" spans="3:3" ht="15.75" customHeight="1" x14ac:dyDescent="0.2">
      <c r="C953" s="253"/>
    </row>
    <row r="954" spans="3:3" ht="15.75" customHeight="1" x14ac:dyDescent="0.2">
      <c r="C954" s="253"/>
    </row>
    <row r="955" spans="3:3" ht="15.75" customHeight="1" x14ac:dyDescent="0.2">
      <c r="C955" s="253"/>
    </row>
    <row r="956" spans="3:3" ht="15.75" customHeight="1" x14ac:dyDescent="0.2">
      <c r="C956" s="253"/>
    </row>
    <row r="957" spans="3:3" ht="15.75" customHeight="1" x14ac:dyDescent="0.2">
      <c r="C957" s="253"/>
    </row>
    <row r="958" spans="3:3" ht="15.75" customHeight="1" x14ac:dyDescent="0.2">
      <c r="C958" s="253"/>
    </row>
    <row r="959" spans="3:3" ht="15.75" customHeight="1" x14ac:dyDescent="0.2">
      <c r="C959" s="253"/>
    </row>
    <row r="960" spans="3:3" ht="15.75" customHeight="1" x14ac:dyDescent="0.2">
      <c r="C960" s="253"/>
    </row>
    <row r="961" spans="3:3" ht="15.75" customHeight="1" x14ac:dyDescent="0.2">
      <c r="C961" s="253"/>
    </row>
    <row r="962" spans="3:3" ht="15.75" customHeight="1" x14ac:dyDescent="0.2">
      <c r="C962" s="253"/>
    </row>
    <row r="963" spans="3:3" ht="15.75" customHeight="1" x14ac:dyDescent="0.2">
      <c r="C963" s="253"/>
    </row>
    <row r="964" spans="3:3" ht="15.75" customHeight="1" x14ac:dyDescent="0.2">
      <c r="C964" s="253"/>
    </row>
    <row r="965" spans="3:3" ht="15.75" customHeight="1" x14ac:dyDescent="0.2">
      <c r="C965" s="253"/>
    </row>
    <row r="966" spans="3:3" ht="15.75" customHeight="1" x14ac:dyDescent="0.2">
      <c r="C966" s="253"/>
    </row>
    <row r="967" spans="3:3" ht="15.75" customHeight="1" x14ac:dyDescent="0.2">
      <c r="C967" s="253"/>
    </row>
    <row r="968" spans="3:3" ht="15.75" customHeight="1" x14ac:dyDescent="0.2">
      <c r="C968" s="253"/>
    </row>
    <row r="969" spans="3:3" ht="15.75" customHeight="1" x14ac:dyDescent="0.2">
      <c r="C969" s="253"/>
    </row>
    <row r="970" spans="3:3" ht="15.75" customHeight="1" x14ac:dyDescent="0.2">
      <c r="C970" s="253"/>
    </row>
    <row r="971" spans="3:3" ht="15.75" customHeight="1" x14ac:dyDescent="0.2">
      <c r="C971" s="253"/>
    </row>
    <row r="972" spans="3:3" ht="15.75" customHeight="1" x14ac:dyDescent="0.2">
      <c r="C972" s="253"/>
    </row>
    <row r="973" spans="3:3" ht="15.75" customHeight="1" x14ac:dyDescent="0.2">
      <c r="C973" s="253"/>
    </row>
    <row r="974" spans="3:3" ht="15.75" customHeight="1" x14ac:dyDescent="0.2">
      <c r="C974" s="253"/>
    </row>
    <row r="975" spans="3:3" ht="15.75" customHeight="1" x14ac:dyDescent="0.2">
      <c r="C975" s="253"/>
    </row>
    <row r="976" spans="3:3" ht="15.75" customHeight="1" x14ac:dyDescent="0.2">
      <c r="C976" s="253"/>
    </row>
    <row r="977" spans="3:3" ht="15.75" customHeight="1" x14ac:dyDescent="0.2">
      <c r="C977" s="253"/>
    </row>
    <row r="978" spans="3:3" ht="15.75" customHeight="1" x14ac:dyDescent="0.2">
      <c r="C978" s="253"/>
    </row>
    <row r="979" spans="3:3" ht="15.75" customHeight="1" x14ac:dyDescent="0.2">
      <c r="C979" s="253"/>
    </row>
    <row r="980" spans="3:3" ht="15.75" customHeight="1" x14ac:dyDescent="0.2">
      <c r="C980" s="253"/>
    </row>
    <row r="981" spans="3:3" ht="15.75" customHeight="1" x14ac:dyDescent="0.2">
      <c r="C981" s="253"/>
    </row>
    <row r="982" spans="3:3" ht="15.75" customHeight="1" x14ac:dyDescent="0.2">
      <c r="C982" s="253"/>
    </row>
    <row r="983" spans="3:3" ht="15.75" customHeight="1" x14ac:dyDescent="0.2">
      <c r="C983" s="253"/>
    </row>
    <row r="984" spans="3:3" ht="15.75" customHeight="1" x14ac:dyDescent="0.2">
      <c r="C984" s="253"/>
    </row>
    <row r="985" spans="3:3" ht="15.75" customHeight="1" x14ac:dyDescent="0.2">
      <c r="C985" s="253"/>
    </row>
    <row r="986" spans="3:3" ht="15.75" customHeight="1" x14ac:dyDescent="0.2">
      <c r="C986" s="253"/>
    </row>
    <row r="987" spans="3:3" ht="15.75" customHeight="1" x14ac:dyDescent="0.2">
      <c r="C987" s="253"/>
    </row>
    <row r="988" spans="3:3" ht="15.75" customHeight="1" x14ac:dyDescent="0.2">
      <c r="C988" s="253"/>
    </row>
    <row r="989" spans="3:3" ht="15.75" customHeight="1" x14ac:dyDescent="0.2">
      <c r="C989" s="253"/>
    </row>
  </sheetData>
  <sheetProtection algorithmName="SHA-512" hashValue="iG+Fg9jaCnqB0NDB+eT8Q1NvZfUKgbl7H3C9/rxF3QkEwzlKyrXffJJD4ZySyXeon2iqg4Hv6IwhxccDyC86Iw==" saltValue="hlK7Mps5iTbNY6tpDttMCg==" spinCount="100000" sheet="1" objects="1" scenarios="1" selectLockedCells="1"/>
  <mergeCells count="3">
    <mergeCell ref="A1:B1"/>
    <mergeCell ref="C1:D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zoomScaleNormal="100" workbookViewId="0">
      <pane ySplit="2" topLeftCell="A288" activePane="bottomLeft" state="frozen"/>
      <selection pane="bottomLeft" activeCell="A7" sqref="A7"/>
    </sheetView>
  </sheetViews>
  <sheetFormatPr defaultColWidth="14.42578125" defaultRowHeight="15" customHeight="1" x14ac:dyDescent="0.2"/>
  <cols>
    <col min="1" max="1" width="4.42578125" style="177" customWidth="1"/>
    <col min="2" max="2" width="9.28515625" style="59" customWidth="1"/>
    <col min="3" max="3" width="110.7109375" style="59" customWidth="1"/>
    <col min="4" max="4" width="14.140625" style="59" hidden="1" customWidth="1"/>
    <col min="5" max="15" width="15.7109375" style="59" hidden="1" customWidth="1"/>
    <col min="16" max="16" width="15.7109375" style="59" customWidth="1"/>
    <col min="17" max="19" width="14.42578125" style="59" customWidth="1"/>
    <col min="20" max="16384" width="14.42578125" style="59"/>
  </cols>
  <sheetData>
    <row r="1" spans="1:16" ht="19.5" hidden="1" customHeight="1" x14ac:dyDescent="0.2">
      <c r="A1" s="148" t="s">
        <v>3012</v>
      </c>
      <c r="B1" s="149" t="s">
        <v>3013</v>
      </c>
      <c r="C1" s="103" t="s">
        <v>3014</v>
      </c>
      <c r="D1" s="150"/>
      <c r="E1" s="87" t="s">
        <v>3015</v>
      </c>
      <c r="F1" s="87"/>
      <c r="G1" s="87"/>
      <c r="H1" s="87"/>
      <c r="I1" s="87"/>
      <c r="J1" s="87"/>
      <c r="K1" s="87"/>
      <c r="L1" s="87"/>
      <c r="M1" s="87"/>
      <c r="N1" s="87"/>
      <c r="O1" s="87"/>
      <c r="P1" s="87"/>
    </row>
    <row r="2" spans="1:16" ht="15" customHeight="1" x14ac:dyDescent="0.2">
      <c r="A2" s="394" t="s">
        <v>56</v>
      </c>
      <c r="B2" s="365"/>
      <c r="C2" s="366"/>
      <c r="D2" s="150"/>
      <c r="E2" s="151" t="s">
        <v>3016</v>
      </c>
      <c r="F2" s="151" t="s">
        <v>3017</v>
      </c>
      <c r="G2" s="151" t="s">
        <v>3018</v>
      </c>
      <c r="H2" s="151" t="s">
        <v>3019</v>
      </c>
      <c r="I2" s="151" t="s">
        <v>3020</v>
      </c>
      <c r="J2" s="151" t="s">
        <v>37</v>
      </c>
      <c r="K2" s="151" t="s">
        <v>3021</v>
      </c>
      <c r="L2" s="151" t="s">
        <v>3022</v>
      </c>
      <c r="M2" s="151" t="s">
        <v>3023</v>
      </c>
      <c r="N2" s="151" t="s">
        <v>3024</v>
      </c>
      <c r="O2" s="151" t="s">
        <v>3025</v>
      </c>
      <c r="P2" s="87"/>
    </row>
    <row r="3" spans="1:16" ht="29.25" customHeight="1" x14ac:dyDescent="0.2">
      <c r="A3" s="152" t="s">
        <v>3026</v>
      </c>
      <c r="B3" s="153" t="s">
        <v>3027</v>
      </c>
      <c r="C3" s="154" t="s">
        <v>3028</v>
      </c>
      <c r="D3" s="150"/>
      <c r="E3" s="151">
        <f>E4+E14+E19+E275+E293+E296+E298</f>
        <v>0</v>
      </c>
      <c r="F3" s="151">
        <f>F4+F14+F19+F275+F293+F296+F298</f>
        <v>2</v>
      </c>
      <c r="G3" s="151">
        <f>IF(RefStr!C12&lt;&gt;"",INT(VALUE(MID(RefStr!C12,1,4))),0)</f>
        <v>2022</v>
      </c>
      <c r="H3" s="155">
        <f>IF(RefStr!C12&lt;&gt;"",INT(VALUE(MID(RefStr!C12,6,2))),0)</f>
        <v>3</v>
      </c>
      <c r="I3" s="156" t="str">
        <f>RefStr!C10</f>
        <v>11</v>
      </c>
      <c r="J3" s="157" t="str">
        <f>RefStr!H7</f>
        <v>DA</v>
      </c>
      <c r="K3" s="155" t="str">
        <f>RefStr!H9</f>
        <v>NE</v>
      </c>
      <c r="L3" s="155" t="str">
        <f>RefStr!H10</f>
        <v>NE</v>
      </c>
      <c r="M3" s="155" t="str">
        <f>RefStr!H8</f>
        <v>NE</v>
      </c>
      <c r="N3" s="155" t="str">
        <f>RefStr!H11</f>
        <v>DA</v>
      </c>
      <c r="O3" s="158">
        <f>RefStr!C6</f>
        <v>3293</v>
      </c>
      <c r="P3" s="87"/>
    </row>
    <row r="4" spans="1:16" ht="19.5" customHeight="1" x14ac:dyDescent="0.2">
      <c r="A4" s="395" t="s">
        <v>3029</v>
      </c>
      <c r="B4" s="396"/>
      <c r="C4" s="397"/>
      <c r="D4" s="150"/>
      <c r="E4" s="87">
        <f t="shared" ref="E4:F4" si="0">SUM(E5:E13)</f>
        <v>0</v>
      </c>
      <c r="F4" s="87">
        <f t="shared" si="0"/>
        <v>0</v>
      </c>
      <c r="G4" s="87"/>
      <c r="H4" s="87"/>
      <c r="I4" s="159" t="s">
        <v>3030</v>
      </c>
      <c r="J4" s="159" t="s">
        <v>3031</v>
      </c>
      <c r="K4" s="159" t="s">
        <v>3032</v>
      </c>
      <c r="L4" s="87"/>
      <c r="M4" s="87"/>
      <c r="N4" s="87"/>
      <c r="O4" s="87"/>
      <c r="P4" s="87"/>
    </row>
    <row r="5" spans="1:16" ht="63.75" customHeight="1" x14ac:dyDescent="0.2">
      <c r="A5" s="160">
        <v>1</v>
      </c>
      <c r="B5" s="161" t="str">
        <f t="shared" ref="B5:B13" si="1">IF(E5=1,"Pogreška",IF(F5=1,"Provjera","O.K."))</f>
        <v>O.K.</v>
      </c>
      <c r="C5" s="162" t="s">
        <v>3033</v>
      </c>
      <c r="D5" s="150"/>
      <c r="E5" s="87">
        <f t="shared" ref="E5:E13" si="2">MAX(G5:K5)</f>
        <v>0</v>
      </c>
      <c r="F5" s="87">
        <v>0</v>
      </c>
      <c r="G5" s="87"/>
      <c r="H5" s="87"/>
      <c r="I5" s="163">
        <f>IF(AND($I$3=11,OR($H$3=3,$H$3=9),OR($J$3&lt;&gt;"DA",$K$3&lt;&gt;"NE",$L$3&lt;&gt;"NE",$M$3&lt;&gt;"NE",$N$3&lt;&gt;"DA")),1,0)</f>
        <v>0</v>
      </c>
      <c r="J5" s="163">
        <f>IF(AND($I$3=11,$H$3=6,OR($J$3&lt;&gt;"DA",$K$3&lt;&gt;"NE",$L$3&lt;&gt;"NE",$M$3&lt;&gt;"NE",$N$3&lt;&gt;"DA")),1,0)</f>
        <v>0</v>
      </c>
      <c r="K5" s="151">
        <f>IF(AND($I$3=11,$H$3=12,OR($J$3&lt;&gt;"DA",$K$3&lt;&gt;"DA",$L$3&lt;&gt;"DA",$M$3&lt;&gt;"DA",$N$3&lt;&gt;"DA")),1,0)</f>
        <v>0</v>
      </c>
      <c r="L5" s="87"/>
      <c r="M5" s="87"/>
      <c r="N5" s="87"/>
      <c r="O5" s="87"/>
      <c r="P5" s="87"/>
    </row>
    <row r="6" spans="1:16" ht="73.5" customHeight="1" x14ac:dyDescent="0.2">
      <c r="A6" s="160">
        <v>2</v>
      </c>
      <c r="B6" s="161" t="str">
        <f t="shared" si="1"/>
        <v>O.K.</v>
      </c>
      <c r="C6" s="162" t="s">
        <v>3034</v>
      </c>
      <c r="D6" s="150"/>
      <c r="E6" s="87">
        <f t="shared" si="2"/>
        <v>0</v>
      </c>
      <c r="F6" s="87">
        <v>0</v>
      </c>
      <c r="G6" s="87"/>
      <c r="H6" s="87"/>
      <c r="I6" s="163">
        <f>IF(AND($I$3=12,OR($H$3=3,$H$3=9),OR($J$3&lt;&gt;"NE",$K$3&lt;&gt;"NE",$L$3&lt;&gt;"NE",$M$3&lt;&gt;"NE",$N$3&lt;&gt;"DA")),1,0)</f>
        <v>0</v>
      </c>
      <c r="J6" s="163">
        <f>IF(AND($I$3=12,$H$3=6,OR($J$3&lt;&gt;"DA",$K$3&lt;&gt;"NE",$L$3&lt;&gt;"NE",$M$3&lt;&gt;"NE",$N$3&lt;&gt;"DA")),1,0)</f>
        <v>0</v>
      </c>
      <c r="K6" s="151">
        <f>IF(AND($I$3=12,$H$3=12,OR(J3&lt;&gt;"DA",K3&lt;&gt;"DA",L3&lt;&gt;"DA",M3&lt;&gt;"DA",N3&lt;&gt;"DA")),1,0)</f>
        <v>0</v>
      </c>
      <c r="L6" s="87"/>
      <c r="M6" s="87"/>
      <c r="N6" s="87"/>
      <c r="O6" s="87"/>
      <c r="P6" s="87"/>
    </row>
    <row r="7" spans="1:16" ht="65.25" customHeight="1" x14ac:dyDescent="0.2">
      <c r="A7" s="160">
        <v>3</v>
      </c>
      <c r="B7" s="161" t="str">
        <f t="shared" si="1"/>
        <v>O.K.</v>
      </c>
      <c r="C7" s="162" t="s">
        <v>3035</v>
      </c>
      <c r="D7" s="150"/>
      <c r="E7" s="87">
        <f t="shared" si="2"/>
        <v>0</v>
      </c>
      <c r="F7" s="87">
        <v>0</v>
      </c>
      <c r="G7" s="87"/>
      <c r="H7" s="87"/>
      <c r="I7" s="151">
        <f>IF(AND($I$3=13,OR($H$3=3,$H$3=9),OR($J$3&lt;&gt;"DA",$K$3&lt;&gt;"NE",$L$3&lt;&gt;"NE",$M$3&lt;&gt;"NE",$N$3&lt;&gt;"NE")),1,0)</f>
        <v>0</v>
      </c>
      <c r="J7" s="151">
        <f>IF(AND($I$3=13,$H$3=6,OR($J$3&lt;&gt;"DA",$K$3&lt;&gt;"NE",$L$3&lt;&gt;"NE",$M$3&lt;&gt;"NE",$N$3&lt;&gt;"NE")),1,0)</f>
        <v>0</v>
      </c>
      <c r="K7" s="151">
        <f>IF(AND($I$3=13,$H$3=12,OR($J$3&lt;&gt;"DA",$K$3&lt;&gt;"DA",$L$3&lt;&gt;"DA",$M$3&lt;&gt;"DA",$N$3&lt;&gt;"NE")),1,0)</f>
        <v>0</v>
      </c>
      <c r="L7" s="87"/>
      <c r="M7" s="87"/>
      <c r="N7" s="87"/>
      <c r="O7" s="87"/>
      <c r="P7" s="87"/>
    </row>
    <row r="8" spans="1:16" ht="74.25" customHeight="1" x14ac:dyDescent="0.2">
      <c r="A8" s="160">
        <v>4</v>
      </c>
      <c r="B8" s="161" t="str">
        <f t="shared" si="1"/>
        <v>O.K.</v>
      </c>
      <c r="C8" s="162" t="s">
        <v>3036</v>
      </c>
      <c r="D8" s="150"/>
      <c r="E8" s="87">
        <f t="shared" si="2"/>
        <v>0</v>
      </c>
      <c r="F8" s="87">
        <v>0</v>
      </c>
      <c r="G8" s="87"/>
      <c r="H8" s="87"/>
      <c r="I8" s="151">
        <f>IF(AND($I$3=21,OR($H$3=3,$H$3=9),OR($J$3&lt;&gt;"DA",$K$3&lt;&gt;"NE",$L$3&lt;&gt;"NE",$M$3&lt;&gt;"NE",$N$3&lt;&gt;"NE")),1,0)</f>
        <v>0</v>
      </c>
      <c r="J8" s="151">
        <f>IF(AND($I$3=21,$H$3=6,OR($J$3&lt;&gt;"DA",$K$3&lt;&gt;"NE",$L$3&lt;&gt;"NE",$M$3&lt;&gt;"NE",$N$3&lt;&gt;"DA")),1,0)</f>
        <v>0</v>
      </c>
      <c r="K8" s="151">
        <f>IF(AND($I$3=21,$H$3=12,OR($J$3&lt;&gt;"DA",$K$3&lt;&gt;"DA",$L$3&lt;&gt;"DA",$M$3&lt;&gt;"DA",$N$3&lt;&gt;"DA")),1,0)</f>
        <v>0</v>
      </c>
      <c r="L8" s="87"/>
      <c r="M8" s="87"/>
      <c r="N8" s="87"/>
      <c r="O8" s="87"/>
      <c r="P8" s="87"/>
    </row>
    <row r="9" spans="1:16" ht="62.25" customHeight="1" x14ac:dyDescent="0.2">
      <c r="A9" s="160">
        <v>5</v>
      </c>
      <c r="B9" s="161" t="str">
        <f t="shared" si="1"/>
        <v>O.K.</v>
      </c>
      <c r="C9" s="162" t="s">
        <v>3037</v>
      </c>
      <c r="D9" s="150"/>
      <c r="E9" s="87">
        <f t="shared" si="2"/>
        <v>0</v>
      </c>
      <c r="F9" s="87">
        <v>0</v>
      </c>
      <c r="G9" s="87"/>
      <c r="H9" s="87"/>
      <c r="I9" s="151">
        <f>IF(AND($I$3=22,OR($H$3=3,$H$3=9),OR($J$3&lt;&gt;"DA",$K$3&lt;&gt;"NE",$L$3&lt;&gt;"NE",$M$3&lt;&gt;"NE",$N$3&lt;&gt;"DA")),1,0)</f>
        <v>0</v>
      </c>
      <c r="J9" s="151">
        <f>IF(AND($I$3=22,$H$3=6,OR($J$3&lt;&gt;"DA",$K$3&lt;&gt;"NE",$L$3&lt;&gt;"NE",$M$3&lt;&gt;"NE",$N$3&lt;&gt;"DA")),1,0)</f>
        <v>0</v>
      </c>
      <c r="K9" s="151">
        <f>IF(AND($I$3=22,$H$3=12,OR($J$3&lt;&gt;"DA",$K$3&lt;&gt;"DA",$L$3&lt;&gt;"DA",$M$3&lt;&gt;"DA",$N$3&lt;&gt;"DA")),1,0)</f>
        <v>0</v>
      </c>
      <c r="L9" s="87"/>
      <c r="M9" s="87"/>
      <c r="N9" s="87"/>
      <c r="O9" s="87"/>
      <c r="P9" s="87"/>
    </row>
    <row r="10" spans="1:16" ht="75.75" customHeight="1" x14ac:dyDescent="0.2">
      <c r="A10" s="160">
        <v>6</v>
      </c>
      <c r="B10" s="161" t="str">
        <f t="shared" si="1"/>
        <v>O.K.</v>
      </c>
      <c r="C10" s="162" t="s">
        <v>3038</v>
      </c>
      <c r="D10" s="150"/>
      <c r="E10" s="87">
        <f t="shared" si="2"/>
        <v>0</v>
      </c>
      <c r="F10" s="87">
        <v>0</v>
      </c>
      <c r="G10" s="87"/>
      <c r="H10" s="87"/>
      <c r="I10" s="151">
        <f>IF(AND($I$3=23,OR($H$3=3,$H$3=9)),1,0)</f>
        <v>0</v>
      </c>
      <c r="J10" s="151">
        <f>IF(AND($I$3=23,$H$3=6,OR($J$3&lt;&gt;"DA",$K$3&lt;&gt;"NE",$L$3&lt;&gt;"NE",$M$3&lt;&gt;"NE",$N$3&lt;&gt;"DA")),1,0)</f>
        <v>0</v>
      </c>
      <c r="K10" s="151">
        <f>IF(AND($I$3=23,$H$3=12,OR($J$3&lt;&gt;"DA",$K$3&lt;&gt;"DA",$L$3&lt;&gt;"DA",$M$3&lt;&gt;"DA",$N$3&lt;&gt;"DA")),1,0)</f>
        <v>0</v>
      </c>
      <c r="L10" s="87"/>
      <c r="M10" s="87"/>
      <c r="N10" s="87"/>
      <c r="O10" s="87"/>
      <c r="P10" s="87"/>
    </row>
    <row r="11" spans="1:16" ht="71.25" customHeight="1" x14ac:dyDescent="0.2">
      <c r="A11" s="160">
        <v>7</v>
      </c>
      <c r="B11" s="161" t="str">
        <f t="shared" si="1"/>
        <v>O.K.</v>
      </c>
      <c r="C11" s="162" t="s">
        <v>3039</v>
      </c>
      <c r="D11" s="150"/>
      <c r="E11" s="87">
        <f t="shared" si="2"/>
        <v>0</v>
      </c>
      <c r="F11" s="87">
        <v>0</v>
      </c>
      <c r="G11" s="87"/>
      <c r="H11" s="87"/>
      <c r="I11" s="151">
        <f>IF(AND($I$3=31,OR($H$3=3,$H$3=9),OR($J$3&lt;&gt;"DA",$K$3&lt;&gt;"NE",$L$3&lt;&gt;"NE",$M$3&lt;&gt;"NE",$N$3&lt;&gt;"NE")),1,0)</f>
        <v>0</v>
      </c>
      <c r="J11" s="151">
        <f>IF(AND($I$3=31,$H$3=6,OR($J$3&lt;&gt;"DA",$K$3&lt;&gt;"NE",$L$3&lt;&gt;"NE",$M$3&lt;&gt;"NE",$N$3&lt;&gt;"DA")),1,0)</f>
        <v>0</v>
      </c>
      <c r="K11" s="151">
        <f>IF(AND($I$3=31,$H$3=12,OR($J$3&lt;&gt;"DA",$K$3&lt;&gt;"DA",$L$3&lt;&gt;"DA",$M$3&lt;&gt;"DA",$N$3&lt;&gt;"DA")),1,0)</f>
        <v>0</v>
      </c>
      <c r="L11" s="87"/>
      <c r="M11" s="164"/>
      <c r="N11" s="87"/>
      <c r="O11" s="87"/>
      <c r="P11" s="87"/>
    </row>
    <row r="12" spans="1:16" ht="66" customHeight="1" x14ac:dyDescent="0.2">
      <c r="A12" s="160">
        <v>8</v>
      </c>
      <c r="B12" s="161" t="str">
        <f t="shared" si="1"/>
        <v>O.K.</v>
      </c>
      <c r="C12" s="162" t="s">
        <v>3040</v>
      </c>
      <c r="D12" s="150"/>
      <c r="E12" s="87">
        <f t="shared" si="2"/>
        <v>0</v>
      </c>
      <c r="F12" s="87">
        <v>0</v>
      </c>
      <c r="G12" s="87"/>
      <c r="H12" s="87"/>
      <c r="I12" s="151">
        <f>IF(AND($I$3=41,OR($H$3=3,$H$3=9),OR($J$3&lt;&gt;"DA",$K$3&lt;&gt;"NE",$L$3&lt;&gt;"NE",$M$3&lt;&gt;"NE",$N$3&lt;&gt;"DA")),1,0)</f>
        <v>0</v>
      </c>
      <c r="J12" s="151">
        <f>IF(AND($I$3=41,$H$3=6,OR($J$3&lt;&gt;"DA",$K$3&lt;&gt;"NE",$L$3&lt;&gt;"NE",$M$3&lt;&gt;"NE",$N$3&lt;&gt;"DA")),1,0)</f>
        <v>0</v>
      </c>
      <c r="K12" s="151">
        <f>IF(AND($I$3=41,$H$3=12,OR($J$3&lt;&gt;"DA",$K$3&lt;&gt;"DA",$L$3&lt;&gt;"DA",$M$3&lt;&gt;"DA",$N$3&lt;&gt;"DA")),1,0)</f>
        <v>0</v>
      </c>
      <c r="L12" s="87"/>
      <c r="M12" s="87"/>
      <c r="N12" s="87"/>
      <c r="O12" s="87"/>
      <c r="P12" s="87"/>
    </row>
    <row r="13" spans="1:16" ht="75" customHeight="1" x14ac:dyDescent="0.2">
      <c r="A13" s="160">
        <v>9</v>
      </c>
      <c r="B13" s="161" t="str">
        <f t="shared" si="1"/>
        <v>O.K.</v>
      </c>
      <c r="C13" s="162" t="s">
        <v>3041</v>
      </c>
      <c r="D13" s="150"/>
      <c r="E13" s="87">
        <f t="shared" si="2"/>
        <v>0</v>
      </c>
      <c r="F13" s="87">
        <v>0</v>
      </c>
      <c r="G13" s="87"/>
      <c r="H13" s="87"/>
      <c r="I13" s="151">
        <f>IF(AND($I$3=42,OR($H$3=3,$H$3=9),OR($J$3&lt;&gt;"DA",$K$3&lt;&gt;"NE",$L$3&lt;&gt;"NE",$M$3&lt;&gt;"NE",$N$3&lt;&gt;"NE")),1,0)</f>
        <v>0</v>
      </c>
      <c r="J13" s="151">
        <f>IF(AND($I$3=42,$H$3=6,OR($J$3&lt;&gt;"DA",$K$3&lt;&gt;"NE",$L$3&lt;&gt;"NE",$M$3&lt;&gt;"NE",$N$3&lt;&gt;"DA")),1,0)</f>
        <v>0</v>
      </c>
      <c r="K13" s="151">
        <f>IF(AND($I$3=42,$H$3=12,OR($J$3&lt;&gt;"DA",$K$3&lt;&gt;"DA",$L$3&lt;&gt;"DA",$M$3&lt;&gt;"DA",$N$3&lt;&gt;"DA")),1,0)</f>
        <v>0</v>
      </c>
      <c r="L13" s="87"/>
      <c r="M13" s="87"/>
      <c r="N13" s="87"/>
      <c r="O13" s="87"/>
      <c r="P13" s="87"/>
    </row>
    <row r="14" spans="1:16" ht="19.5" customHeight="1" x14ac:dyDescent="0.2">
      <c r="A14" s="398" t="s">
        <v>3042</v>
      </c>
      <c r="B14" s="399"/>
      <c r="C14" s="400"/>
      <c r="D14" s="150"/>
      <c r="E14" s="87">
        <f t="shared" ref="E14:F14" si="3">SUM(E15:E18)</f>
        <v>0</v>
      </c>
      <c r="F14" s="87">
        <f t="shared" si="3"/>
        <v>0</v>
      </c>
      <c r="G14" s="87"/>
      <c r="H14" s="87"/>
      <c r="I14" s="87"/>
      <c r="J14" s="87"/>
      <c r="K14" s="87"/>
      <c r="L14" s="87"/>
      <c r="M14" s="87"/>
      <c r="N14" s="87"/>
      <c r="O14" s="87"/>
      <c r="P14" s="87"/>
    </row>
    <row r="15" spans="1:16" ht="57" customHeight="1" x14ac:dyDescent="0.2">
      <c r="A15" s="160">
        <v>1</v>
      </c>
      <c r="B15" s="161" t="str">
        <f t="shared" ref="B15:B18" si="4">IF(E15=1,"Pogreška",IF(F15=1,"Provjera","O.K."))</f>
        <v>O.K.</v>
      </c>
      <c r="C15" s="143" t="s">
        <v>3043</v>
      </c>
      <c r="D15" s="150"/>
      <c r="E15" s="87">
        <f t="shared" ref="E15:E16" si="5">MAX(G15:K15)</f>
        <v>0</v>
      </c>
      <c r="F15" s="87">
        <f>MAX(L15:O15)</f>
        <v>0</v>
      </c>
      <c r="G15" s="151">
        <f>IF(AND(H3=12,J3="DA",M3="DA",OR(I3=11,I3=21,I3=22,I3=31,I3=41,I3=42),BILANCA!D170&lt;&gt;'PR-RAS'!D647),1,0)</f>
        <v>0</v>
      </c>
      <c r="H15" s="151">
        <f>IF(AND(H3=12,J3="DA",M3="DA",OR(I3=11,I3=21,I3=22,I3=31,I3=41,I3=42),BILANCA!E170&lt;&gt;'PR-RAS'!E647),1,0)</f>
        <v>0</v>
      </c>
      <c r="I15" s="87"/>
      <c r="J15" s="87"/>
      <c r="K15" s="87"/>
      <c r="L15" s="151">
        <f>IF(AND(H3=12,J3="DA",M3="DA",OR(I3=12,I3=13,I3=23),BILANCA!D170&lt;&gt;'PR-RAS'!D647),1,0)</f>
        <v>0</v>
      </c>
      <c r="M15" s="151">
        <f>IF(AND(H3=12,J3="DA",M3="DA",OR(I3=12,I3=13,I3=23),BILANCA!E170&lt;&gt;'PR-RAS'!E647),1,0)</f>
        <v>0</v>
      </c>
      <c r="N15" s="87"/>
      <c r="O15" s="87"/>
      <c r="P15" s="87"/>
    </row>
    <row r="16" spans="1:16" ht="42" customHeight="1" x14ac:dyDescent="0.2">
      <c r="A16" s="160">
        <v>2</v>
      </c>
      <c r="B16" s="161" t="str">
        <f t="shared" si="4"/>
        <v>O.K.</v>
      </c>
      <c r="C16" s="143" t="s">
        <v>3044</v>
      </c>
      <c r="D16" s="150"/>
      <c r="E16" s="87">
        <f t="shared" si="5"/>
        <v>0</v>
      </c>
      <c r="F16" s="87">
        <f>MAX(L16:O16)</f>
        <v>0</v>
      </c>
      <c r="G16" s="151">
        <f>IF(AND(H3=12,J3="DA",M3="DA",OR(I3=11,I3=21,I3=22,I3=31,I3=41,I3=42),BILANCA!D69&lt;&gt;'PR-RAS'!D652),1,0)</f>
        <v>0</v>
      </c>
      <c r="H16" s="151">
        <f>IF(AND(H3=12,J3="DA",M3="DA",OR(I3=11,I3=21,I3=22,I3=31,I3=41,I3=42),BILANCA!E69&lt;&gt;'PR-RAS'!E652),1,0)</f>
        <v>0</v>
      </c>
      <c r="I16" s="165"/>
      <c r="J16" s="87"/>
      <c r="K16" s="87"/>
      <c r="L16" s="151">
        <f>IF(AND(H3=12,J3="DA",M3="DA",OR(I3=12,I3=13,I3=23),BILANCA!D69&lt;&gt;'PR-RAS'!D652),1,0)</f>
        <v>0</v>
      </c>
      <c r="M16" s="151">
        <f>IF(AND(H3=12,J3="DA",M3="DA",OR(I3=12,I3=13,I3=23),BILANCA!E69&lt;&gt;'PR-RAS'!E652),1,0)</f>
        <v>0</v>
      </c>
      <c r="N16" s="87"/>
      <c r="O16" s="87"/>
      <c r="P16" s="87"/>
    </row>
    <row r="17" spans="1:16" ht="48.75" customHeight="1" x14ac:dyDescent="0.2">
      <c r="A17" s="160">
        <v>3</v>
      </c>
      <c r="B17" s="161" t="str">
        <f t="shared" si="4"/>
        <v>O.K.</v>
      </c>
      <c r="C17" s="143" t="s">
        <v>3045</v>
      </c>
      <c r="D17" s="150"/>
      <c r="E17" s="87">
        <f t="shared" ref="E17:E18" si="6">MAX(G17:L17)</f>
        <v>0</v>
      </c>
      <c r="F17" s="87">
        <v>0</v>
      </c>
      <c r="G17" s="166">
        <f>IF(AND(H3=12,J3="DA",M3="DA",BILANCA!D246&gt;=BILANCA!D250,OR(ABS(BILANCA!D246-BILANCA!D250-'PR-RAS'!D645)&gt;0,'PR-RAS'!D646&lt;&gt;0)),1,0)</f>
        <v>0</v>
      </c>
      <c r="H17" s="151">
        <f>IF(AND(H3=12,J3="DA",M3="DA",BILANCA!E246&gt;=BILANCA!E250,OR(ABS(BILANCA!E246-BILANCA!E250-'PR-RAS'!E645)&gt;0,'PR-RAS'!E646&lt;&gt;0)),1,0)</f>
        <v>0</v>
      </c>
      <c r="I17" s="167">
        <f>IF(AND(H3=12,J3="DA",M3="DA",BILANCA!D250&gt;=BILANCA!D246,OR(ABS(BILANCA!D250-BILANCA!D246-'PR-RAS'!D646)&gt;0,'PR-RAS'!D645&lt;&gt;0)),1,0)</f>
        <v>0</v>
      </c>
      <c r="J17" s="167">
        <f>IF(AND(H3=12,J3="DA",M3="DA",BILANCA!E250&gt;=BILANCA!E246,OR(ABS(BILANCA!E250-BILANCA!E246-'PR-RAS'!E646)&gt;0,'PR-RAS'!E645&lt;&gt;0)),1,0)</f>
        <v>0</v>
      </c>
      <c r="K17" s="87"/>
      <c r="L17" s="87"/>
      <c r="M17" s="87"/>
      <c r="N17" s="87"/>
      <c r="O17" s="87"/>
      <c r="P17" s="87"/>
    </row>
    <row r="18" spans="1:16" ht="43.5" customHeight="1" x14ac:dyDescent="0.2">
      <c r="A18" s="160">
        <v>4</v>
      </c>
      <c r="B18" s="161" t="str">
        <f t="shared" si="4"/>
        <v>O.K.</v>
      </c>
      <c r="C18" s="143" t="s">
        <v>3046</v>
      </c>
      <c r="D18" s="150"/>
      <c r="E18" s="87">
        <f t="shared" si="6"/>
        <v>0</v>
      </c>
      <c r="F18" s="87">
        <v>0</v>
      </c>
      <c r="G18" s="166">
        <f>IF(AND(J3="DA",K3="DA",I3&lt;&gt;12,I3&lt;&gt;23,ABS('PR-RAS'!D413-'PR-RAS'!D240-'RAS-funkcijski'!D141)&gt;0),1,0)</f>
        <v>0</v>
      </c>
      <c r="H18" s="151">
        <f>IF(AND(J3="DA",K3="DA",I3&lt;&gt;12,I3&lt;&gt;23,ABS('PR-RAS'!E413-'PR-RAS'!E240-'RAS-funkcijski'!E141)&gt;0),1,0)</f>
        <v>0</v>
      </c>
      <c r="I18" s="87"/>
      <c r="J18" s="87"/>
      <c r="K18" s="87"/>
      <c r="L18" s="87"/>
      <c r="M18" s="87"/>
      <c r="N18" s="87"/>
      <c r="O18" s="87"/>
      <c r="P18" s="87"/>
    </row>
    <row r="19" spans="1:16" ht="19.5" customHeight="1" x14ac:dyDescent="0.2">
      <c r="A19" s="398" t="s">
        <v>3047</v>
      </c>
      <c r="B19" s="399"/>
      <c r="C19" s="400"/>
      <c r="D19" s="150"/>
      <c r="E19" s="87">
        <f>SUM(E20:E274)</f>
        <v>0</v>
      </c>
      <c r="F19" s="87">
        <f>SUM(F20:F274)</f>
        <v>2</v>
      </c>
      <c r="G19" s="87"/>
      <c r="H19" s="87"/>
      <c r="I19" s="87"/>
      <c r="J19" s="87"/>
      <c r="K19" s="87"/>
      <c r="L19" s="87"/>
      <c r="M19" s="87"/>
      <c r="N19" s="87"/>
      <c r="O19" s="87"/>
      <c r="P19" s="87"/>
    </row>
    <row r="20" spans="1:16" ht="22.5" x14ac:dyDescent="0.2">
      <c r="A20" s="160">
        <v>1</v>
      </c>
      <c r="B20" s="161" t="str">
        <f>IF(E20=1,"Pogreška",IF(F20=1,"Provjera","O.K."))</f>
        <v>O.K.</v>
      </c>
      <c r="C20" s="143" t="s">
        <v>3048</v>
      </c>
      <c r="D20" s="150"/>
      <c r="E20" s="87">
        <f t="shared" ref="E20:E83" si="7">MAX(G20:K20)</f>
        <v>0</v>
      </c>
      <c r="F20" s="87">
        <f>MAX(L20:O20)</f>
        <v>0</v>
      </c>
      <c r="G20" s="87">
        <f>IF(OR(AND('PR-RAS'!D152=0,MAX('PR-RAS'!D653:D656)&gt;0),AND('PR-RAS'!E152=0,MAX('PR-RAS'!E653:E656)&gt;0)),1,0)</f>
        <v>0</v>
      </c>
      <c r="H20" s="87">
        <f>IF(OR(AND('PR-RAS'!D152&lt;&gt;0,MAX('PR-RAS'!D653:D656)=0),AND('PR-RAS'!E152&lt;&gt;0,MAX('PR-RAS'!E653:E656)=0)),1,0)</f>
        <v>0</v>
      </c>
      <c r="I20" s="87"/>
      <c r="J20" s="87"/>
      <c r="K20" s="87"/>
      <c r="L20" s="87"/>
      <c r="M20" s="87"/>
      <c r="N20" s="87"/>
      <c r="O20" s="87"/>
      <c r="P20" s="87"/>
    </row>
    <row r="21" spans="1:16" ht="15" customHeight="1" x14ac:dyDescent="0.2">
      <c r="A21" s="160">
        <v>2</v>
      </c>
      <c r="B21" s="161" t="str">
        <f t="shared" ref="B21:B32" si="8">IF(E21=1,"Pogreška",IF(F21=1,"Provjera","O.K."))</f>
        <v>O.K.</v>
      </c>
      <c r="C21" s="144" t="s">
        <v>3049</v>
      </c>
      <c r="D21" s="150"/>
      <c r="E21" s="87">
        <f t="shared" si="7"/>
        <v>0</v>
      </c>
      <c r="F21" s="87">
        <f t="shared" ref="F21:F84" si="9">MAX(L21:O21)</f>
        <v>0</v>
      </c>
      <c r="G21" s="87">
        <f>IF(OR(AND('PR-RAS'!D653=0,'PR-RAS'!D655&lt;&gt;0),AND('PR-RAS'!D653&lt;&gt;0,'PR-RAS'!D655=0)),1,0)</f>
        <v>0</v>
      </c>
      <c r="H21" s="87">
        <f>IF(OR(AND('PR-RAS'!E653=0,'PR-RAS'!E655&lt;&gt;0),AND('PR-RAS'!E653&lt;&gt;0,'PR-RAS'!E655=0)),1,0)</f>
        <v>0</v>
      </c>
      <c r="I21" s="87"/>
      <c r="J21" s="87"/>
      <c r="K21" s="87"/>
      <c r="L21" s="87"/>
      <c r="M21" s="87"/>
      <c r="N21" s="87"/>
      <c r="O21" s="87"/>
      <c r="P21" s="87"/>
    </row>
    <row r="22" spans="1:16" ht="15" customHeight="1" x14ac:dyDescent="0.2">
      <c r="A22" s="160">
        <v>3</v>
      </c>
      <c r="B22" s="161" t="str">
        <f t="shared" si="8"/>
        <v>O.K.</v>
      </c>
      <c r="C22" s="144" t="s">
        <v>3050</v>
      </c>
      <c r="D22" s="150"/>
      <c r="E22" s="87">
        <f t="shared" si="7"/>
        <v>0</v>
      </c>
      <c r="F22" s="87">
        <f t="shared" si="9"/>
        <v>0</v>
      </c>
      <c r="G22" s="87">
        <f>IF(OR(AND('PR-RAS'!D654=0,'PR-RAS'!D656&lt;&gt;0),AND('PR-RAS'!D654&lt;&gt;0,'PR-RAS'!D656=0)),1,0)</f>
        <v>0</v>
      </c>
      <c r="H22" s="87">
        <f>IF(OR(AND('PR-RAS'!E654=0,'PR-RAS'!E656&lt;&gt;0),AND('PR-RAS'!E654&lt;&gt;0,'PR-RAS'!E656=0)),1,0)</f>
        <v>0</v>
      </c>
      <c r="I22" s="87"/>
      <c r="J22" s="87"/>
      <c r="K22" s="87"/>
      <c r="L22" s="87"/>
      <c r="M22" s="87"/>
      <c r="N22" s="87"/>
      <c r="O22" s="87"/>
      <c r="P22" s="87"/>
    </row>
    <row r="23" spans="1:16" ht="15" customHeight="1" x14ac:dyDescent="0.2">
      <c r="A23" s="160">
        <v>4</v>
      </c>
      <c r="B23" s="161" t="str">
        <f t="shared" si="8"/>
        <v>O.K.</v>
      </c>
      <c r="C23" s="144" t="s">
        <v>3051</v>
      </c>
      <c r="D23" s="150"/>
      <c r="E23" s="87">
        <f t="shared" si="7"/>
        <v>0</v>
      </c>
      <c r="F23" s="87">
        <f t="shared" si="9"/>
        <v>0</v>
      </c>
      <c r="G23" s="87">
        <f>IF('PR-RAS'!D658&gt;'PR-RAS'!D24,1,0)</f>
        <v>0</v>
      </c>
      <c r="H23" s="87">
        <f>IF('PR-RAS'!E658&gt;'PR-RAS'!E24,1,0)</f>
        <v>0</v>
      </c>
      <c r="I23" s="87"/>
      <c r="J23" s="87"/>
      <c r="K23" s="87"/>
      <c r="L23" s="87"/>
      <c r="M23" s="87"/>
      <c r="N23" s="87"/>
      <c r="O23" s="87"/>
      <c r="P23" s="87"/>
    </row>
    <row r="24" spans="1:16" ht="15" customHeight="1" x14ac:dyDescent="0.2">
      <c r="A24" s="160">
        <v>5</v>
      </c>
      <c r="B24" s="161" t="str">
        <f t="shared" si="8"/>
        <v>O.K.</v>
      </c>
      <c r="C24" s="144" t="s">
        <v>3052</v>
      </c>
      <c r="D24" s="150"/>
      <c r="E24" s="87">
        <f t="shared" si="7"/>
        <v>0</v>
      </c>
      <c r="F24" s="87">
        <f t="shared" si="9"/>
        <v>0</v>
      </c>
      <c r="G24" s="87">
        <f>IF('PR-RAS'!D659+'PR-RAS'!D660&gt;'PR-RAS'!D33,1,0)</f>
        <v>0</v>
      </c>
      <c r="H24" s="87">
        <f>IF('PR-RAS'!E659+'PR-RAS'!E660&gt;'PR-RAS'!E33,1,0)</f>
        <v>0</v>
      </c>
      <c r="I24" s="87"/>
      <c r="J24" s="87"/>
      <c r="K24" s="87"/>
      <c r="L24" s="87"/>
      <c r="M24" s="87"/>
      <c r="N24" s="87"/>
      <c r="O24" s="87"/>
      <c r="P24" s="87"/>
    </row>
    <row r="25" spans="1:16" ht="15" customHeight="1" x14ac:dyDescent="0.2">
      <c r="A25" s="160">
        <v>6</v>
      </c>
      <c r="B25" s="161" t="str">
        <f t="shared" si="8"/>
        <v>O.K.</v>
      </c>
      <c r="C25" s="144" t="s">
        <v>3053</v>
      </c>
      <c r="D25" s="150"/>
      <c r="E25" s="87">
        <f t="shared" si="7"/>
        <v>0</v>
      </c>
      <c r="F25" s="87">
        <f t="shared" si="9"/>
        <v>0</v>
      </c>
      <c r="G25" s="87">
        <f>IF(ABS('PR-RAS'!D60-SUM('PR-RAS'!D661:D664))&gt;0,1,0)</f>
        <v>0</v>
      </c>
      <c r="H25" s="87">
        <f>IF(ABS('PR-RAS'!E60-SUM('PR-RAS'!E661:E664))&gt;0,1,0)</f>
        <v>0</v>
      </c>
      <c r="I25" s="87"/>
      <c r="J25" s="87"/>
      <c r="K25" s="87"/>
      <c r="L25" s="87"/>
      <c r="M25" s="87"/>
      <c r="N25" s="87"/>
      <c r="O25" s="87"/>
      <c r="P25" s="87"/>
    </row>
    <row r="26" spans="1:16" ht="15" customHeight="1" x14ac:dyDescent="0.2">
      <c r="A26" s="160">
        <v>7</v>
      </c>
      <c r="B26" s="161" t="str">
        <f t="shared" si="8"/>
        <v>O.K.</v>
      </c>
      <c r="C26" s="144" t="s">
        <v>3054</v>
      </c>
      <c r="D26" s="150"/>
      <c r="E26" s="87">
        <f t="shared" si="7"/>
        <v>0</v>
      </c>
      <c r="F26" s="87">
        <f t="shared" si="9"/>
        <v>0</v>
      </c>
      <c r="G26" s="87">
        <f>IF(ABS('PR-RAS'!D61-SUM('PR-RAS'!D665:'PR-RAS'!D668))&gt;0,1,0)</f>
        <v>0</v>
      </c>
      <c r="H26" s="87">
        <f>IF(ABS('PR-RAS'!E61-SUM('PR-RAS'!E665:'PR-RAS'!E668))&gt;0,1,0)</f>
        <v>0</v>
      </c>
      <c r="I26" s="87"/>
      <c r="J26" s="87"/>
      <c r="K26" s="87"/>
      <c r="L26" s="87"/>
      <c r="M26" s="87"/>
      <c r="N26" s="87"/>
      <c r="O26" s="87"/>
      <c r="P26" s="87"/>
    </row>
    <row r="27" spans="1:16" ht="15" customHeight="1" x14ac:dyDescent="0.2">
      <c r="A27" s="160">
        <v>8</v>
      </c>
      <c r="B27" s="161" t="str">
        <f t="shared" si="8"/>
        <v>O.K.</v>
      </c>
      <c r="C27" s="144" t="s">
        <v>3055</v>
      </c>
      <c r="D27" s="150"/>
      <c r="E27" s="87">
        <f t="shared" si="7"/>
        <v>0</v>
      </c>
      <c r="F27" s="87">
        <f t="shared" si="9"/>
        <v>0</v>
      </c>
      <c r="G27" s="87">
        <f>IF(ABS('PR-RAS'!D63-SUM('PR-RAS'!D669:D671))&gt;0,1,0)</f>
        <v>0</v>
      </c>
      <c r="H27" s="87">
        <f>IF(ABS('PR-RAS'!E63-SUM('PR-RAS'!E669:E671))&gt;0,1,0)</f>
        <v>0</v>
      </c>
      <c r="I27" s="87"/>
      <c r="J27" s="87"/>
      <c r="K27" s="87"/>
      <c r="L27" s="87"/>
      <c r="M27" s="87"/>
      <c r="N27" s="87"/>
      <c r="O27" s="87"/>
      <c r="P27" s="87"/>
    </row>
    <row r="28" spans="1:16" ht="15" customHeight="1" x14ac:dyDescent="0.2">
      <c r="A28" s="160">
        <v>9</v>
      </c>
      <c r="B28" s="161" t="str">
        <f t="shared" si="8"/>
        <v>O.K.</v>
      </c>
      <c r="C28" s="144" t="s">
        <v>3056</v>
      </c>
      <c r="D28" s="150"/>
      <c r="E28" s="87">
        <f t="shared" si="7"/>
        <v>0</v>
      </c>
      <c r="F28" s="87">
        <f t="shared" si="9"/>
        <v>0</v>
      </c>
      <c r="G28" s="87">
        <f>IF(ABS('PR-RAS'!D64-SUM('PR-RAS'!D672:D674))&gt;0,1,0)</f>
        <v>0</v>
      </c>
      <c r="H28" s="87">
        <f>IF(ABS('PR-RAS'!E64-SUM('PR-RAS'!E672:E674))&gt;0,1,0)</f>
        <v>0</v>
      </c>
      <c r="I28" s="87"/>
      <c r="J28" s="87"/>
      <c r="K28" s="87"/>
      <c r="L28" s="87"/>
      <c r="M28" s="87"/>
      <c r="N28" s="87"/>
      <c r="O28" s="87"/>
      <c r="P28" s="87"/>
    </row>
    <row r="29" spans="1:16" ht="15" customHeight="1" x14ac:dyDescent="0.2">
      <c r="A29" s="160">
        <v>10</v>
      </c>
      <c r="B29" s="161" t="str">
        <f t="shared" si="8"/>
        <v>O.K.</v>
      </c>
      <c r="C29" s="144" t="s">
        <v>3057</v>
      </c>
      <c r="D29" s="150"/>
      <c r="E29" s="87">
        <f t="shared" si="7"/>
        <v>0</v>
      </c>
      <c r="F29" s="87">
        <f t="shared" si="9"/>
        <v>0</v>
      </c>
      <c r="G29" s="87">
        <f>IF(ROUND('PR-RAS'!D69,2)&lt;&gt;ROUND('PR-RAS'!D675+'PR-RAS'!D676,2),1,0)</f>
        <v>0</v>
      </c>
      <c r="H29" s="87">
        <f>IF(ROUND('PR-RAS'!E69,2)&lt;&gt;ROUND('PR-RAS'!E675+'PR-RAS'!E676,2),1,0)</f>
        <v>0</v>
      </c>
      <c r="I29" s="87"/>
      <c r="J29" s="87"/>
      <c r="K29" s="87"/>
      <c r="L29" s="87"/>
      <c r="M29" s="87"/>
      <c r="N29" s="87"/>
      <c r="O29" s="87"/>
      <c r="P29" s="87"/>
    </row>
    <row r="30" spans="1:16" ht="15" customHeight="1" x14ac:dyDescent="0.2">
      <c r="A30" s="160">
        <v>11</v>
      </c>
      <c r="B30" s="161" t="str">
        <f t="shared" si="8"/>
        <v>O.K.</v>
      </c>
      <c r="C30" s="144" t="s">
        <v>3058</v>
      </c>
      <c r="D30" s="150"/>
      <c r="E30" s="87">
        <f t="shared" si="7"/>
        <v>0</v>
      </c>
      <c r="F30" s="87">
        <f t="shared" si="9"/>
        <v>0</v>
      </c>
      <c r="G30" s="87">
        <f>IF(ABS('PR-RAS'!D70-'PR-RAS'!D677-'PR-RAS'!D678)&gt;0,1,0)</f>
        <v>0</v>
      </c>
      <c r="H30" s="87">
        <f>IF(ABS('PR-RAS'!E70-'PR-RAS'!E677-'PR-RAS'!E678)&gt;0,1,0)</f>
        <v>0</v>
      </c>
      <c r="I30" s="87"/>
      <c r="J30" s="87"/>
      <c r="K30" s="87"/>
      <c r="L30" s="87"/>
      <c r="M30" s="87"/>
      <c r="N30" s="87"/>
      <c r="O30" s="87"/>
      <c r="P30" s="87"/>
    </row>
    <row r="31" spans="1:16" ht="15" customHeight="1" x14ac:dyDescent="0.2">
      <c r="A31" s="160">
        <v>238</v>
      </c>
      <c r="B31" s="161" t="str">
        <f t="shared" si="8"/>
        <v>O.K.</v>
      </c>
      <c r="C31" s="144" t="s">
        <v>3059</v>
      </c>
      <c r="D31" s="150"/>
      <c r="E31" s="87">
        <f t="shared" si="7"/>
        <v>0</v>
      </c>
      <c r="F31" s="87">
        <f t="shared" si="9"/>
        <v>0</v>
      </c>
      <c r="G31" s="87">
        <f>IF(ABS('PR-RAS'!D72-'PR-RAS'!D679-'PR-RAS'!D685)&gt;0,1,0)</f>
        <v>0</v>
      </c>
      <c r="H31" s="87">
        <f>IF(ABS('PR-RAS'!E72-'PR-RAS'!E679-'PR-RAS'!E685)&gt;0,1,0)</f>
        <v>0</v>
      </c>
      <c r="I31" s="87"/>
      <c r="J31" s="87"/>
      <c r="K31" s="87"/>
      <c r="L31" s="87"/>
      <c r="M31" s="87"/>
      <c r="N31" s="87"/>
      <c r="O31" s="87"/>
      <c r="P31" s="87"/>
    </row>
    <row r="32" spans="1:16" ht="15" customHeight="1" x14ac:dyDescent="0.2">
      <c r="A32" s="160">
        <v>239</v>
      </c>
      <c r="B32" s="161" t="str">
        <f t="shared" si="8"/>
        <v>O.K.</v>
      </c>
      <c r="C32" s="144" t="s">
        <v>3060</v>
      </c>
      <c r="D32" s="150"/>
      <c r="E32" s="87">
        <f t="shared" si="7"/>
        <v>0</v>
      </c>
      <c r="F32" s="87">
        <f t="shared" si="9"/>
        <v>0</v>
      </c>
      <c r="G32" s="87">
        <f>IF(ABS('PR-RAS'!D73-'PR-RAS'!D686-'PR-RAS'!D693)&gt;0,1,0)</f>
        <v>0</v>
      </c>
      <c r="H32" s="87">
        <f>IF(ABS('PR-RAS'!E73-'PR-RAS'!E686-'PR-RAS'!E693)&gt;0,1,0)</f>
        <v>0</v>
      </c>
      <c r="I32" s="87"/>
      <c r="J32" s="87"/>
      <c r="K32" s="87"/>
      <c r="L32" s="87"/>
      <c r="M32" s="87"/>
      <c r="N32" s="87"/>
      <c r="O32" s="87"/>
      <c r="P32" s="87"/>
    </row>
    <row r="33" spans="1:16" ht="15" customHeight="1" x14ac:dyDescent="0.2">
      <c r="A33" s="160">
        <v>12</v>
      </c>
      <c r="B33" s="161" t="str">
        <f t="shared" ref="B33:B38" si="10">IF(E33=1,"Pogreška",IF(F33=1,"Provjera","O.K."))</f>
        <v>O.K.</v>
      </c>
      <c r="C33" s="144" t="s">
        <v>3061</v>
      </c>
      <c r="D33" s="150"/>
      <c r="E33" s="87">
        <f t="shared" si="7"/>
        <v>0</v>
      </c>
      <c r="F33" s="87">
        <f t="shared" si="9"/>
        <v>0</v>
      </c>
      <c r="G33" s="87">
        <f>IF(ABS('PR-RAS'!D75-SUM('PR-RAS'!D694:D697))&gt;0,1,0)</f>
        <v>0</v>
      </c>
      <c r="H33" s="87">
        <f>IF(ABS('PR-RAS'!E75-SUM('PR-RAS'!E694:E697))&gt;0,1,0)</f>
        <v>0</v>
      </c>
      <c r="I33" s="87"/>
      <c r="J33" s="87"/>
      <c r="K33" s="87"/>
      <c r="L33" s="87"/>
      <c r="M33" s="87"/>
      <c r="N33" s="87"/>
      <c r="O33" s="87"/>
      <c r="P33" s="87"/>
    </row>
    <row r="34" spans="1:16" ht="15" customHeight="1" x14ac:dyDescent="0.2">
      <c r="A34" s="160">
        <v>13</v>
      </c>
      <c r="B34" s="161" t="str">
        <f t="shared" si="10"/>
        <v>O.K.</v>
      </c>
      <c r="C34" s="144" t="s">
        <v>3062</v>
      </c>
      <c r="D34" s="150"/>
      <c r="E34" s="87">
        <f t="shared" si="7"/>
        <v>0</v>
      </c>
      <c r="F34" s="87">
        <f t="shared" si="9"/>
        <v>0</v>
      </c>
      <c r="G34" s="87">
        <f>IF(ABS('PR-RAS'!D76-SUM('PR-RAS'!D698:D701))&gt;0,1,0)</f>
        <v>0</v>
      </c>
      <c r="H34" s="87">
        <f>IF(ABS('PR-RAS'!E76-SUM('PR-RAS'!E698:E701))&gt;0,1,0)</f>
        <v>0</v>
      </c>
      <c r="I34" s="87"/>
      <c r="J34" s="87"/>
      <c r="K34" s="87"/>
      <c r="L34" s="87"/>
      <c r="M34" s="87"/>
      <c r="N34" s="87"/>
      <c r="O34" s="87"/>
      <c r="P34" s="87"/>
    </row>
    <row r="35" spans="1:16" ht="15" customHeight="1" x14ac:dyDescent="0.2">
      <c r="A35" s="160">
        <v>14</v>
      </c>
      <c r="B35" s="161" t="str">
        <f t="shared" si="10"/>
        <v>O.K.</v>
      </c>
      <c r="C35" s="144" t="s">
        <v>3063</v>
      </c>
      <c r="D35" s="150"/>
      <c r="E35" s="87">
        <f t="shared" si="7"/>
        <v>0</v>
      </c>
      <c r="F35" s="87">
        <f t="shared" si="9"/>
        <v>0</v>
      </c>
      <c r="G35" s="87">
        <f>IF('PR-RAS'!D702&gt;'PR-RAS'!D90,1,0)</f>
        <v>0</v>
      </c>
      <c r="H35" s="87">
        <f>IF('PR-RAS'!E702&gt;'PR-RAS'!E90,1,0)</f>
        <v>0</v>
      </c>
      <c r="I35" s="87"/>
      <c r="J35" s="87"/>
      <c r="K35" s="87"/>
      <c r="L35" s="87"/>
      <c r="M35" s="87"/>
      <c r="N35" s="87"/>
      <c r="O35" s="87"/>
      <c r="P35" s="87"/>
    </row>
    <row r="36" spans="1:16" ht="15" customHeight="1" x14ac:dyDescent="0.2">
      <c r="A36" s="160">
        <v>15</v>
      </c>
      <c r="B36" s="161" t="str">
        <f t="shared" si="10"/>
        <v>O.K.</v>
      </c>
      <c r="C36" s="144" t="s">
        <v>3064</v>
      </c>
      <c r="D36" s="150"/>
      <c r="E36" s="87">
        <f t="shared" si="7"/>
        <v>0</v>
      </c>
      <c r="F36" s="87">
        <f t="shared" si="9"/>
        <v>0</v>
      </c>
      <c r="G36" s="87">
        <f>IF(ABS('PR-RAS'!D105-SUM('PR-RAS'!D703:D709))&gt;0,1,0)</f>
        <v>0</v>
      </c>
      <c r="H36" s="87">
        <f>IF(ABS('PR-RAS'!E105-SUM('PR-RAS'!E703:E709))&gt;0,1,0)</f>
        <v>0</v>
      </c>
      <c r="I36" s="87"/>
      <c r="J36" s="87"/>
      <c r="K36" s="87"/>
      <c r="L36" s="87"/>
      <c r="M36" s="87"/>
      <c r="N36" s="87"/>
      <c r="O36" s="87"/>
      <c r="P36" s="87"/>
    </row>
    <row r="37" spans="1:16" ht="15" customHeight="1" x14ac:dyDescent="0.2">
      <c r="A37" s="160">
        <v>16</v>
      </c>
      <c r="B37" s="161" t="str">
        <f t="shared" si="10"/>
        <v>O.K.</v>
      </c>
      <c r="C37" s="144" t="s">
        <v>3065</v>
      </c>
      <c r="D37" s="150"/>
      <c r="E37" s="87">
        <f t="shared" si="7"/>
        <v>0</v>
      </c>
      <c r="F37" s="87">
        <f t="shared" si="9"/>
        <v>0</v>
      </c>
      <c r="G37" s="87">
        <f>IF(SUM('PR-RAS'!D710:D712)&gt;'PR-RAS'!D117,1,0)</f>
        <v>0</v>
      </c>
      <c r="H37" s="87">
        <f>IF(SUM('PR-RAS'!E710:E712)&gt;'PR-RAS'!E117,1,0)</f>
        <v>0</v>
      </c>
      <c r="I37" s="87"/>
      <c r="J37" s="87"/>
      <c r="K37" s="87"/>
      <c r="L37" s="87"/>
      <c r="M37" s="87"/>
      <c r="N37" s="87"/>
      <c r="O37" s="87"/>
      <c r="P37" s="87"/>
    </row>
    <row r="38" spans="1:16" ht="15" customHeight="1" x14ac:dyDescent="0.2">
      <c r="A38" s="160">
        <v>240</v>
      </c>
      <c r="B38" s="161" t="str">
        <f t="shared" si="10"/>
        <v>O.K.</v>
      </c>
      <c r="C38" s="144" t="s">
        <v>3066</v>
      </c>
      <c r="D38" s="150"/>
      <c r="E38" s="87">
        <f t="shared" si="7"/>
        <v>0</v>
      </c>
      <c r="F38" s="87">
        <f t="shared" si="9"/>
        <v>0</v>
      </c>
      <c r="G38" s="87">
        <f>IF(ABS('PR-RAS'!D132-SUM('PR-RAS'!D713:D715))&gt;0,1,0)</f>
        <v>0</v>
      </c>
      <c r="H38" s="87">
        <f>IF(ABS('PR-RAS'!E132-SUM('PR-RAS'!E713:E715))&gt;0,1,0)</f>
        <v>0</v>
      </c>
      <c r="I38" s="87"/>
      <c r="J38" s="87"/>
      <c r="K38" s="87"/>
      <c r="L38" s="87"/>
      <c r="M38" s="87"/>
      <c r="N38" s="87"/>
      <c r="O38" s="87"/>
      <c r="P38" s="87"/>
    </row>
    <row r="39" spans="1:16" ht="15" customHeight="1" x14ac:dyDescent="0.2">
      <c r="A39" s="160">
        <v>17</v>
      </c>
      <c r="B39" s="161" t="str">
        <f t="shared" ref="B39:B93" si="11">IF(E39=1,"Pogreška",IF(F39=1,"Provjera","O.K."))</f>
        <v>O.K.</v>
      </c>
      <c r="C39" s="144" t="s">
        <v>3067</v>
      </c>
      <c r="D39" s="150"/>
      <c r="E39" s="87">
        <f t="shared" si="7"/>
        <v>0</v>
      </c>
      <c r="F39" s="87">
        <f t="shared" si="9"/>
        <v>0</v>
      </c>
      <c r="G39" s="87">
        <f>IF('PR-RAS'!D716+'PR-RAS'!D717&gt;'PR-RAS'!D158,1,0)</f>
        <v>0</v>
      </c>
      <c r="H39" s="87">
        <f>IF('PR-RAS'!E716+'PR-RAS'!E717&gt;'PR-RAS'!E158,1,0)</f>
        <v>0</v>
      </c>
      <c r="I39" s="87"/>
      <c r="J39" s="87"/>
      <c r="K39" s="87"/>
      <c r="L39" s="87"/>
      <c r="M39" s="87"/>
      <c r="N39" s="87"/>
      <c r="O39" s="87"/>
      <c r="P39" s="87"/>
    </row>
    <row r="40" spans="1:16" ht="15" customHeight="1" x14ac:dyDescent="0.2">
      <c r="A40" s="160">
        <v>18</v>
      </c>
      <c r="B40" s="161" t="str">
        <f t="shared" si="11"/>
        <v>O.K.</v>
      </c>
      <c r="C40" s="144" t="s">
        <v>3068</v>
      </c>
      <c r="D40" s="150"/>
      <c r="E40" s="87">
        <f t="shared" si="7"/>
        <v>0</v>
      </c>
      <c r="F40" s="87">
        <f t="shared" si="9"/>
        <v>0</v>
      </c>
      <c r="G40" s="87">
        <f>IF('PR-RAS'!D718&gt;'PR-RAS'!D166,1,0)</f>
        <v>0</v>
      </c>
      <c r="H40" s="87">
        <f>IF('PR-RAS'!E718&gt;'PR-RAS'!E166,1,0)</f>
        <v>0</v>
      </c>
      <c r="I40" s="87"/>
      <c r="J40" s="87"/>
      <c r="K40" s="87"/>
      <c r="L40" s="87"/>
      <c r="M40" s="87"/>
      <c r="N40" s="87"/>
      <c r="O40" s="87"/>
      <c r="P40" s="87"/>
    </row>
    <row r="41" spans="1:16" ht="15" customHeight="1" x14ac:dyDescent="0.2">
      <c r="A41" s="160">
        <v>19</v>
      </c>
      <c r="B41" s="161" t="str">
        <f t="shared" si="11"/>
        <v>O.K.</v>
      </c>
      <c r="C41" s="144" t="s">
        <v>3069</v>
      </c>
      <c r="D41" s="150"/>
      <c r="E41" s="87">
        <f t="shared" si="7"/>
        <v>0</v>
      </c>
      <c r="F41" s="87">
        <f t="shared" si="9"/>
        <v>0</v>
      </c>
      <c r="G41" s="87">
        <f>IF('PR-RAS'!D719&gt;'PR-RAS'!D182,1,0)</f>
        <v>0</v>
      </c>
      <c r="H41" s="87">
        <f>IF('PR-RAS'!E719&gt;'PR-RAS'!E182,1,0)</f>
        <v>0</v>
      </c>
      <c r="I41" s="87"/>
      <c r="J41" s="87"/>
      <c r="K41" s="87"/>
      <c r="L41" s="87"/>
      <c r="M41" s="87"/>
      <c r="N41" s="87"/>
      <c r="O41" s="87"/>
      <c r="P41" s="87"/>
    </row>
    <row r="42" spans="1:16" ht="15" customHeight="1" x14ac:dyDescent="0.2">
      <c r="A42" s="160">
        <v>20</v>
      </c>
      <c r="B42" s="161" t="str">
        <f t="shared" si="11"/>
        <v>O.K.</v>
      </c>
      <c r="C42" s="144" t="s">
        <v>3070</v>
      </c>
      <c r="D42" s="150"/>
      <c r="E42" s="87">
        <f t="shared" si="7"/>
        <v>0</v>
      </c>
      <c r="F42" s="87">
        <f t="shared" si="9"/>
        <v>0</v>
      </c>
      <c r="G42" s="87">
        <f>IF('PR-RAS'!D720&gt;'PR-RAS'!D183,1,0)</f>
        <v>0</v>
      </c>
      <c r="H42" s="87">
        <f>IF('PR-RAS'!E720&gt;'PR-RAS'!E183,1,0)</f>
        <v>0</v>
      </c>
      <c r="I42" s="87"/>
      <c r="J42" s="87"/>
      <c r="K42" s="87"/>
      <c r="L42" s="87"/>
      <c r="M42" s="87"/>
      <c r="N42" s="87"/>
      <c r="O42" s="87"/>
      <c r="P42" s="87"/>
    </row>
    <row r="43" spans="1:16" ht="15" customHeight="1" x14ac:dyDescent="0.2">
      <c r="A43" s="160">
        <v>21</v>
      </c>
      <c r="B43" s="161" t="str">
        <f t="shared" si="11"/>
        <v>O.K.</v>
      </c>
      <c r="C43" s="144" t="s">
        <v>3071</v>
      </c>
      <c r="D43" s="150"/>
      <c r="E43" s="87">
        <f t="shared" si="7"/>
        <v>0</v>
      </c>
      <c r="F43" s="87">
        <f t="shared" si="9"/>
        <v>0</v>
      </c>
      <c r="G43" s="87">
        <f>IF(SUM('PR-RAS'!D721:D723)&gt;'PR-RAS'!D184,1,0)</f>
        <v>0</v>
      </c>
      <c r="H43" s="87">
        <f>IF(SUM('PR-RAS'!E721:E723)&gt;'PR-RAS'!E184,1,0)</f>
        <v>0</v>
      </c>
      <c r="I43" s="87"/>
      <c r="J43" s="87"/>
      <c r="K43" s="87"/>
      <c r="L43" s="87"/>
      <c r="M43" s="87"/>
      <c r="N43" s="87"/>
      <c r="O43" s="87"/>
      <c r="P43" s="87"/>
    </row>
    <row r="44" spans="1:16" ht="15" customHeight="1" x14ac:dyDescent="0.2">
      <c r="A44" s="160">
        <v>22</v>
      </c>
      <c r="B44" s="161" t="str">
        <f t="shared" si="11"/>
        <v>O.K.</v>
      </c>
      <c r="C44" s="144" t="s">
        <v>3072</v>
      </c>
      <c r="D44" s="150"/>
      <c r="E44" s="87">
        <f t="shared" si="7"/>
        <v>0</v>
      </c>
      <c r="F44" s="87">
        <f t="shared" si="9"/>
        <v>0</v>
      </c>
      <c r="G44" s="87">
        <f>IF('PR-RAS'!D724&gt;'PR-RAS'!D186,1,0)</f>
        <v>0</v>
      </c>
      <c r="H44" s="87">
        <f>IF('PR-RAS'!E724&gt;'PR-RAS'!E186,1,0)</f>
        <v>0</v>
      </c>
      <c r="I44" s="87"/>
      <c r="J44" s="87"/>
      <c r="K44" s="87"/>
      <c r="L44" s="87"/>
      <c r="M44" s="87"/>
      <c r="N44" s="87"/>
      <c r="O44" s="87"/>
      <c r="P44" s="87"/>
    </row>
    <row r="45" spans="1:16" ht="15" customHeight="1" x14ac:dyDescent="0.2">
      <c r="A45" s="160">
        <v>23</v>
      </c>
      <c r="B45" s="161" t="str">
        <f t="shared" si="11"/>
        <v>O.K.</v>
      </c>
      <c r="C45" s="144" t="s">
        <v>3073</v>
      </c>
      <c r="D45" s="150"/>
      <c r="E45" s="87">
        <f t="shared" si="7"/>
        <v>0</v>
      </c>
      <c r="F45" s="87">
        <f t="shared" si="9"/>
        <v>0</v>
      </c>
      <c r="G45" s="87">
        <f>IF('PR-RAS'!D725&gt;'PR-RAS'!D189,1,0)</f>
        <v>0</v>
      </c>
      <c r="H45" s="87">
        <f>IF('PR-RAS'!E725&gt;'PR-RAS'!E189,1,0)</f>
        <v>0</v>
      </c>
      <c r="I45" s="87"/>
      <c r="J45" s="87"/>
      <c r="K45" s="87"/>
      <c r="L45" s="87"/>
      <c r="M45" s="87"/>
      <c r="N45" s="87"/>
      <c r="O45" s="87"/>
      <c r="P45" s="87"/>
    </row>
    <row r="46" spans="1:16" ht="15" customHeight="1" x14ac:dyDescent="0.2">
      <c r="A46" s="160">
        <v>24</v>
      </c>
      <c r="B46" s="161" t="str">
        <f t="shared" si="11"/>
        <v>O.K.</v>
      </c>
      <c r="C46" s="144" t="s">
        <v>3074</v>
      </c>
      <c r="D46" s="150"/>
      <c r="E46" s="87">
        <f t="shared" si="7"/>
        <v>0</v>
      </c>
      <c r="F46" s="87">
        <f t="shared" si="9"/>
        <v>0</v>
      </c>
      <c r="G46" s="87">
        <f>IF('PR-RAS'!D726&gt;'PR-RAS'!D190,1,0)</f>
        <v>0</v>
      </c>
      <c r="H46" s="87">
        <f>IF('PR-RAS'!E726&gt;'PR-RAS'!E190,1,0)</f>
        <v>0</v>
      </c>
      <c r="I46" s="87"/>
      <c r="J46" s="87"/>
      <c r="K46" s="87"/>
      <c r="L46" s="87"/>
      <c r="M46" s="87"/>
      <c r="N46" s="87"/>
      <c r="O46" s="87"/>
      <c r="P46" s="87"/>
    </row>
    <row r="47" spans="1:16" ht="15" customHeight="1" x14ac:dyDescent="0.2">
      <c r="A47" s="160">
        <v>25</v>
      </c>
      <c r="B47" s="161" t="str">
        <f t="shared" si="11"/>
        <v>O.K.</v>
      </c>
      <c r="C47" s="144" t="s">
        <v>3075</v>
      </c>
      <c r="D47" s="150"/>
      <c r="E47" s="87">
        <f t="shared" si="7"/>
        <v>0</v>
      </c>
      <c r="F47" s="87">
        <f t="shared" si="9"/>
        <v>0</v>
      </c>
      <c r="G47" s="87">
        <f>IF(ABS('PR-RAS'!D727+'PR-RAS'!D728-'PR-RAS'!D198)&gt;0,1,0)</f>
        <v>0</v>
      </c>
      <c r="H47" s="87">
        <f>IF(ABS('PR-RAS'!E727+'PR-RAS'!E728-'PR-RAS'!E198)&gt;0,1,0)</f>
        <v>0</v>
      </c>
      <c r="I47" s="87"/>
      <c r="J47" s="87"/>
      <c r="K47" s="87"/>
      <c r="L47" s="87"/>
      <c r="M47" s="87"/>
      <c r="N47" s="87"/>
      <c r="O47" s="87"/>
      <c r="P47" s="87"/>
    </row>
    <row r="48" spans="1:16" ht="15" customHeight="1" x14ac:dyDescent="0.2">
      <c r="A48" s="160">
        <v>26</v>
      </c>
      <c r="B48" s="161" t="str">
        <f t="shared" si="11"/>
        <v>O.K.</v>
      </c>
      <c r="C48" s="144" t="s">
        <v>3076</v>
      </c>
      <c r="D48" s="150"/>
      <c r="E48" s="87">
        <f t="shared" si="7"/>
        <v>0</v>
      </c>
      <c r="F48" s="87">
        <f t="shared" si="9"/>
        <v>0</v>
      </c>
      <c r="G48" s="87">
        <f>IF(ABS('PR-RAS'!D729+'PR-RAS'!D730-'PR-RAS'!D199)&gt;0,1,0)</f>
        <v>0</v>
      </c>
      <c r="H48" s="87">
        <f>IF(ABS('PR-RAS'!E729+'PR-RAS'!E730-'PR-RAS'!E199)&gt;0,1,0)</f>
        <v>0</v>
      </c>
      <c r="I48" s="87"/>
      <c r="J48" s="87"/>
      <c r="K48" s="87"/>
      <c r="L48" s="87"/>
      <c r="M48" s="87"/>
      <c r="N48" s="87"/>
      <c r="O48" s="87"/>
      <c r="P48" s="87"/>
    </row>
    <row r="49" spans="1:16" ht="15" customHeight="1" x14ac:dyDescent="0.2">
      <c r="A49" s="160">
        <v>27</v>
      </c>
      <c r="B49" s="161" t="str">
        <f t="shared" si="11"/>
        <v>O.K.</v>
      </c>
      <c r="C49" s="144" t="s">
        <v>3077</v>
      </c>
      <c r="D49" s="150"/>
      <c r="E49" s="87">
        <f t="shared" si="7"/>
        <v>0</v>
      </c>
      <c r="F49" s="87">
        <f t="shared" si="9"/>
        <v>0</v>
      </c>
      <c r="G49" s="87">
        <f>IF(ABS('PR-RAS'!D731+'PR-RAS'!D732-'PR-RAS'!D200)&gt;0,1,0)</f>
        <v>0</v>
      </c>
      <c r="H49" s="87">
        <f>IF(ABS('PR-RAS'!E731+'PR-RAS'!E732-'PR-RAS'!E200)&gt;0,1,0)</f>
        <v>0</v>
      </c>
      <c r="I49" s="87"/>
      <c r="J49" s="87"/>
      <c r="K49" s="87"/>
      <c r="L49" s="87"/>
      <c r="M49" s="87"/>
      <c r="N49" s="87"/>
      <c r="O49" s="87"/>
      <c r="P49" s="87"/>
    </row>
    <row r="50" spans="1:16" ht="15" customHeight="1" x14ac:dyDescent="0.2">
      <c r="A50" s="160">
        <v>28</v>
      </c>
      <c r="B50" s="161" t="str">
        <f t="shared" si="11"/>
        <v>O.K.</v>
      </c>
      <c r="C50" s="144" t="s">
        <v>3078</v>
      </c>
      <c r="D50" s="150"/>
      <c r="E50" s="87">
        <f t="shared" si="7"/>
        <v>0</v>
      </c>
      <c r="F50" s="87">
        <f t="shared" si="9"/>
        <v>0</v>
      </c>
      <c r="G50" s="87">
        <f>IF(ABS('PR-RAS'!D733+'PR-RAS'!D734-'PR-RAS'!D201)&gt;0,1,0)</f>
        <v>0</v>
      </c>
      <c r="H50" s="87">
        <f>IF(ABS('PR-RAS'!E733+'PR-RAS'!E734-'PR-RAS'!E201)&gt;0,1,0)</f>
        <v>0</v>
      </c>
      <c r="I50" s="87"/>
      <c r="J50" s="87"/>
      <c r="K50" s="87"/>
      <c r="L50" s="87"/>
      <c r="M50" s="87"/>
      <c r="N50" s="87"/>
      <c r="O50" s="87"/>
      <c r="P50" s="87"/>
    </row>
    <row r="51" spans="1:16" ht="15" customHeight="1" x14ac:dyDescent="0.2">
      <c r="A51" s="160">
        <v>29</v>
      </c>
      <c r="B51" s="161" t="str">
        <f t="shared" si="11"/>
        <v>O.K.</v>
      </c>
      <c r="C51" s="144" t="s">
        <v>3079</v>
      </c>
      <c r="D51" s="150"/>
      <c r="E51" s="87">
        <f t="shared" si="7"/>
        <v>0</v>
      </c>
      <c r="F51" s="87">
        <f t="shared" si="9"/>
        <v>0</v>
      </c>
      <c r="G51" s="87">
        <f>IF(ABS('PR-RAS'!D203-SUM('PR-RAS'!D735:D738))&gt;0,1,0)</f>
        <v>0</v>
      </c>
      <c r="H51" s="87">
        <f>IF(ABS('PR-RAS'!E203-SUM('PR-RAS'!E735:E738))&gt;0,1,0)</f>
        <v>0</v>
      </c>
      <c r="I51" s="87"/>
      <c r="J51" s="87"/>
      <c r="K51" s="87"/>
      <c r="L51" s="87"/>
      <c r="M51" s="87"/>
      <c r="N51" s="87"/>
      <c r="O51" s="87"/>
      <c r="P51" s="87"/>
    </row>
    <row r="52" spans="1:16" ht="15" customHeight="1" x14ac:dyDescent="0.2">
      <c r="A52" s="160">
        <v>30</v>
      </c>
      <c r="B52" s="161" t="str">
        <f t="shared" si="11"/>
        <v>O.K.</v>
      </c>
      <c r="C52" s="144" t="s">
        <v>3080</v>
      </c>
      <c r="D52" s="150"/>
      <c r="E52" s="87">
        <f t="shared" si="7"/>
        <v>0</v>
      </c>
      <c r="F52" s="87">
        <f t="shared" si="9"/>
        <v>0</v>
      </c>
      <c r="G52" s="87">
        <f>IF(ABS('PR-RAS'!D204-SUM('PR-RAS'!D739:D741))&gt;0,1,0)</f>
        <v>0</v>
      </c>
      <c r="H52" s="87">
        <f>IF(ABS('PR-RAS'!E204-SUM('PR-RAS'!E739:E741))&gt;0,1,0)</f>
        <v>0</v>
      </c>
      <c r="I52" s="87"/>
      <c r="J52" s="87"/>
      <c r="K52" s="87"/>
      <c r="L52" s="87"/>
      <c r="M52" s="87"/>
      <c r="N52" s="87"/>
      <c r="O52" s="87"/>
      <c r="P52" s="87"/>
    </row>
    <row r="53" spans="1:16" ht="15" customHeight="1" x14ac:dyDescent="0.2">
      <c r="A53" s="160">
        <v>31</v>
      </c>
      <c r="B53" s="161" t="str">
        <f t="shared" si="11"/>
        <v>O.K.</v>
      </c>
      <c r="C53" s="144" t="s">
        <v>3081</v>
      </c>
      <c r="D53" s="150"/>
      <c r="E53" s="87">
        <f t="shared" si="7"/>
        <v>0</v>
      </c>
      <c r="F53" s="87">
        <f t="shared" si="9"/>
        <v>0</v>
      </c>
      <c r="G53" s="87">
        <f>IF(ABS('PR-RAS'!D205-SUM('PR-RAS'!D742:D747))&gt;0,1,0)</f>
        <v>0</v>
      </c>
      <c r="H53" s="87">
        <f>IF(ABS('PR-RAS'!E205-SUM('PR-RAS'!E742:E747))&gt;0,1,0)</f>
        <v>0</v>
      </c>
      <c r="I53" s="87"/>
      <c r="J53" s="87"/>
      <c r="K53" s="87"/>
      <c r="L53" s="87"/>
      <c r="M53" s="87"/>
      <c r="N53" s="87"/>
      <c r="O53" s="87"/>
      <c r="P53" s="87"/>
    </row>
    <row r="54" spans="1:16" ht="15" customHeight="1" x14ac:dyDescent="0.2">
      <c r="A54" s="160">
        <v>32</v>
      </c>
      <c r="B54" s="161" t="str">
        <f t="shared" si="11"/>
        <v>O.K.</v>
      </c>
      <c r="C54" s="144" t="s">
        <v>3082</v>
      </c>
      <c r="D54" s="150"/>
      <c r="E54" s="87">
        <f t="shared" si="7"/>
        <v>0</v>
      </c>
      <c r="F54" s="87">
        <f t="shared" si="9"/>
        <v>0</v>
      </c>
      <c r="G54" s="87">
        <f>IF(SUM('PR-RAS'!D748:D750)&gt;'PR-RAS'!D208,1,0)</f>
        <v>0</v>
      </c>
      <c r="H54" s="87">
        <f>IF(SUM('PR-RAS'!E748:E750)&gt;'PR-RAS'!E208,1,0)</f>
        <v>0</v>
      </c>
      <c r="I54" s="87"/>
      <c r="J54" s="87"/>
      <c r="K54" s="87"/>
      <c r="L54" s="87"/>
      <c r="M54" s="87"/>
      <c r="N54" s="87"/>
      <c r="O54" s="87"/>
      <c r="P54" s="87"/>
    </row>
    <row r="55" spans="1:16" ht="15" customHeight="1" x14ac:dyDescent="0.2">
      <c r="A55" s="160">
        <v>33</v>
      </c>
      <c r="B55" s="161" t="str">
        <f t="shared" si="11"/>
        <v>O.K.</v>
      </c>
      <c r="C55" s="144" t="s">
        <v>3083</v>
      </c>
      <c r="D55" s="150"/>
      <c r="E55" s="87">
        <f t="shared" si="7"/>
        <v>0</v>
      </c>
      <c r="F55" s="87">
        <f t="shared" si="9"/>
        <v>0</v>
      </c>
      <c r="G55" s="87">
        <f>IF(ABS('PR-RAS'!D209-SUM('PR-RAS'!D751:D757))&gt;0,1,0)</f>
        <v>0</v>
      </c>
      <c r="H55" s="87">
        <f>IF(ABS('PR-RAS'!E209-SUM('PR-RAS'!E751:E757))&gt;0,1,0)</f>
        <v>0</v>
      </c>
      <c r="I55" s="87"/>
      <c r="J55" s="87"/>
      <c r="K55" s="87"/>
      <c r="L55" s="87"/>
      <c r="M55" s="87"/>
      <c r="N55" s="87"/>
      <c r="O55" s="87"/>
      <c r="P55" s="87"/>
    </row>
    <row r="56" spans="1:16" ht="15" customHeight="1" x14ac:dyDescent="0.2">
      <c r="A56" s="160">
        <v>34</v>
      </c>
      <c r="B56" s="161" t="str">
        <f t="shared" si="11"/>
        <v>O.K.</v>
      </c>
      <c r="C56" s="144" t="s">
        <v>3084</v>
      </c>
      <c r="D56" s="150"/>
      <c r="E56" s="87">
        <f t="shared" si="7"/>
        <v>0</v>
      </c>
      <c r="F56" s="87">
        <f t="shared" si="9"/>
        <v>0</v>
      </c>
      <c r="G56" s="87">
        <f>IF('PR-RAS'!D758&gt;'PR-RAS'!D214,1,0)</f>
        <v>0</v>
      </c>
      <c r="H56" s="87">
        <f>IF('PR-RAS'!E758&gt;'PR-RAS'!E214,1,0)</f>
        <v>0</v>
      </c>
      <c r="I56" s="87"/>
      <c r="J56" s="87"/>
      <c r="K56" s="87"/>
      <c r="L56" s="87"/>
      <c r="M56" s="87"/>
      <c r="N56" s="87"/>
      <c r="O56" s="87"/>
      <c r="P56" s="87"/>
    </row>
    <row r="57" spans="1:16" ht="15" customHeight="1" x14ac:dyDescent="0.2">
      <c r="A57" s="160">
        <v>35</v>
      </c>
      <c r="B57" s="161" t="str">
        <f t="shared" si="11"/>
        <v>O.K.</v>
      </c>
      <c r="C57" s="144" t="s">
        <v>3085</v>
      </c>
      <c r="D57" s="150"/>
      <c r="E57" s="87">
        <f t="shared" si="7"/>
        <v>0</v>
      </c>
      <c r="F57" s="87">
        <f t="shared" si="9"/>
        <v>0</v>
      </c>
      <c r="G57" s="87">
        <f>IF(ABS('PR-RAS'!D222-'PR-RAS'!D759-'PR-RAS'!D760)&gt;0,1,0)</f>
        <v>0</v>
      </c>
      <c r="H57" s="87">
        <f>IF(ABS('PR-RAS'!E222-'PR-RAS'!E759-'PR-RAS'!E760)&gt;0,1,0)</f>
        <v>0</v>
      </c>
      <c r="I57" s="87"/>
      <c r="J57" s="87"/>
      <c r="K57" s="87"/>
      <c r="L57" s="87"/>
      <c r="M57" s="87"/>
      <c r="N57" s="87"/>
      <c r="O57" s="87"/>
      <c r="P57" s="87"/>
    </row>
    <row r="58" spans="1:16" ht="15" customHeight="1" x14ac:dyDescent="0.2">
      <c r="A58" s="160">
        <v>36</v>
      </c>
      <c r="B58" s="161" t="str">
        <f t="shared" si="11"/>
        <v>O.K.</v>
      </c>
      <c r="C58" s="144" t="s">
        <v>3086</v>
      </c>
      <c r="D58" s="150"/>
      <c r="E58" s="87">
        <f t="shared" si="7"/>
        <v>0</v>
      </c>
      <c r="F58" s="87">
        <f t="shared" si="9"/>
        <v>0</v>
      </c>
      <c r="G58" s="87">
        <f>IF(ABS('PR-RAS'!D232-SUM('PR-RAS'!D761:D767))&gt;0,1,0)</f>
        <v>0</v>
      </c>
      <c r="H58" s="87">
        <f>IF(ABS('PR-RAS'!E232-SUM('PR-RAS'!E761:E767))&gt;0,1,0)</f>
        <v>0</v>
      </c>
      <c r="I58" s="87"/>
      <c r="J58" s="87"/>
      <c r="K58" s="87"/>
      <c r="L58" s="87"/>
      <c r="M58" s="87"/>
      <c r="N58" s="87"/>
      <c r="O58" s="87"/>
      <c r="P58" s="87"/>
    </row>
    <row r="59" spans="1:16" ht="15" customHeight="1" x14ac:dyDescent="0.2">
      <c r="A59" s="160">
        <v>37</v>
      </c>
      <c r="B59" s="161" t="str">
        <f t="shared" si="11"/>
        <v>O.K.</v>
      </c>
      <c r="C59" s="144" t="s">
        <v>3087</v>
      </c>
      <c r="D59" s="150"/>
      <c r="E59" s="87">
        <f t="shared" si="7"/>
        <v>0</v>
      </c>
      <c r="F59" s="87">
        <f t="shared" si="9"/>
        <v>0</v>
      </c>
      <c r="G59" s="87">
        <f>IF(ABS('PR-RAS'!D233-SUM('PR-RAS'!D768:D774))&gt;0,1,0)</f>
        <v>0</v>
      </c>
      <c r="H59" s="87">
        <f>IF(ABS('PR-RAS'!E233-SUM('PR-RAS'!E768:E774))&gt;0,1,0)</f>
        <v>0</v>
      </c>
      <c r="I59" s="87"/>
      <c r="J59" s="87"/>
      <c r="K59" s="87"/>
      <c r="L59" s="87"/>
      <c r="M59" s="87"/>
      <c r="N59" s="87"/>
      <c r="O59" s="87"/>
      <c r="P59" s="87"/>
    </row>
    <row r="60" spans="1:16" ht="15" customHeight="1" x14ac:dyDescent="0.2">
      <c r="A60" s="160">
        <v>241</v>
      </c>
      <c r="B60" s="161" t="str">
        <f t="shared" si="11"/>
        <v>O.K.</v>
      </c>
      <c r="C60" s="144" t="s">
        <v>3088</v>
      </c>
      <c r="D60" s="150"/>
      <c r="E60" s="87">
        <f t="shared" si="7"/>
        <v>0</v>
      </c>
      <c r="F60" s="87">
        <f t="shared" si="9"/>
        <v>0</v>
      </c>
      <c r="G60" s="87">
        <f>IF(ABS('PR-RAS'!D234-SUM('PR-RAS'!D775:D780))&gt;0,1,0)</f>
        <v>0</v>
      </c>
      <c r="H60" s="87">
        <f>IF(ABS('PR-RAS'!E234-SUM('PR-RAS'!E775:E780))&gt;0,1,0)</f>
        <v>0</v>
      </c>
      <c r="I60" s="87"/>
      <c r="J60" s="87"/>
      <c r="K60" s="87"/>
      <c r="L60" s="87"/>
      <c r="M60" s="87"/>
      <c r="N60" s="87"/>
      <c r="O60" s="87"/>
      <c r="P60" s="87"/>
    </row>
    <row r="61" spans="1:16" ht="15" customHeight="1" x14ac:dyDescent="0.2">
      <c r="A61" s="160">
        <v>242</v>
      </c>
      <c r="B61" s="161" t="str">
        <f t="shared" si="11"/>
        <v>O.K.</v>
      </c>
      <c r="C61" s="144" t="s">
        <v>3089</v>
      </c>
      <c r="D61" s="150"/>
      <c r="E61" s="87">
        <f t="shared" si="7"/>
        <v>0</v>
      </c>
      <c r="F61" s="87">
        <f t="shared" si="9"/>
        <v>0</v>
      </c>
      <c r="G61" s="87">
        <f>IF(ABS('PR-RAS'!D235-SUM('PR-RAS'!D781:D787))&gt;0,1,0)</f>
        <v>0</v>
      </c>
      <c r="H61" s="87">
        <f>IF(ABS('PR-RAS'!E235-SUM('PR-RAS'!E781:E787))&gt;0,1,0)</f>
        <v>0</v>
      </c>
      <c r="I61" s="87"/>
      <c r="J61" s="87"/>
      <c r="K61" s="87"/>
      <c r="L61" s="87"/>
      <c r="M61" s="87"/>
      <c r="N61" s="87"/>
      <c r="O61" s="87"/>
      <c r="P61" s="87"/>
    </row>
    <row r="62" spans="1:16" ht="15" customHeight="1" x14ac:dyDescent="0.2">
      <c r="A62" s="160">
        <v>243</v>
      </c>
      <c r="B62" s="161" t="str">
        <f t="shared" si="11"/>
        <v>O.K.</v>
      </c>
      <c r="C62" s="144" t="s">
        <v>3090</v>
      </c>
      <c r="D62" s="150"/>
      <c r="E62" s="87">
        <f t="shared" si="7"/>
        <v>0</v>
      </c>
      <c r="F62" s="87">
        <f t="shared" si="9"/>
        <v>0</v>
      </c>
      <c r="G62" s="87">
        <f>IF(ABS('PR-RAS'!D239-SUM('PR-RAS'!D788:D789))&gt;0,1,0)</f>
        <v>0</v>
      </c>
      <c r="H62" s="87">
        <f>IF(ABS('PR-RAS'!E239-SUM('PR-RAS'!E788:E789))&gt;0,1,0)</f>
        <v>0</v>
      </c>
      <c r="I62" s="87"/>
      <c r="J62" s="87"/>
      <c r="K62" s="87"/>
      <c r="L62" s="87"/>
      <c r="M62" s="87"/>
      <c r="N62" s="87"/>
      <c r="O62" s="87"/>
      <c r="P62" s="87"/>
    </row>
    <row r="63" spans="1:16" ht="15" customHeight="1" x14ac:dyDescent="0.2">
      <c r="A63" s="160">
        <v>38</v>
      </c>
      <c r="B63" s="161" t="str">
        <f t="shared" si="11"/>
        <v>O.K.</v>
      </c>
      <c r="C63" s="144" t="s">
        <v>3091</v>
      </c>
      <c r="D63" s="150"/>
      <c r="E63" s="87">
        <f t="shared" si="7"/>
        <v>0</v>
      </c>
      <c r="F63" s="87">
        <f t="shared" si="9"/>
        <v>0</v>
      </c>
      <c r="G63" s="87">
        <f>IF(ABS('PR-RAS'!D245-SUM('PR-RAS'!D790:D798))&gt;0,1,0)</f>
        <v>0</v>
      </c>
      <c r="H63" s="87">
        <f>IF(ABS('PR-RAS'!E245-SUM('PR-RAS'!E790:E798))&gt;0,1,0)</f>
        <v>0</v>
      </c>
      <c r="I63" s="87"/>
      <c r="J63" s="87"/>
      <c r="K63" s="87"/>
      <c r="L63" s="87"/>
      <c r="M63" s="87"/>
      <c r="N63" s="87"/>
      <c r="O63" s="87"/>
      <c r="P63" s="87"/>
    </row>
    <row r="64" spans="1:16" ht="15" customHeight="1" x14ac:dyDescent="0.2">
      <c r="A64" s="160">
        <v>39</v>
      </c>
      <c r="B64" s="161" t="str">
        <f t="shared" si="11"/>
        <v>O.K.</v>
      </c>
      <c r="C64" s="144" t="s">
        <v>3092</v>
      </c>
      <c r="D64" s="150"/>
      <c r="E64" s="87">
        <f t="shared" si="7"/>
        <v>0</v>
      </c>
      <c r="F64" s="87">
        <f t="shared" si="9"/>
        <v>0</v>
      </c>
      <c r="G64" s="87">
        <f>IF(ABS('PR-RAS'!D246-SUM('PR-RAS'!D799:D807))&gt;0,1,0)</f>
        <v>0</v>
      </c>
      <c r="H64" s="87">
        <f>IF(ABS('PR-RAS'!E246-SUM('PR-RAS'!E799:E807))&gt;0,1,0)</f>
        <v>0</v>
      </c>
      <c r="I64" s="87"/>
      <c r="J64" s="87"/>
      <c r="K64" s="87"/>
      <c r="L64" s="87"/>
      <c r="M64" s="87"/>
      <c r="N64" s="87"/>
      <c r="O64" s="87"/>
      <c r="P64" s="87"/>
    </row>
    <row r="65" spans="1:16" ht="15" customHeight="1" x14ac:dyDescent="0.2">
      <c r="A65" s="160">
        <v>40</v>
      </c>
      <c r="B65" s="161" t="str">
        <f t="shared" si="11"/>
        <v>O.K.</v>
      </c>
      <c r="C65" s="144" t="s">
        <v>3093</v>
      </c>
      <c r="D65" s="150"/>
      <c r="E65" s="87">
        <f t="shared" si="7"/>
        <v>0</v>
      </c>
      <c r="F65" s="87">
        <f t="shared" si="9"/>
        <v>0</v>
      </c>
      <c r="G65" s="87">
        <f>IF(ABS('PR-RAS'!D256-SUM('PR-RAS'!D808:D810))&gt;0,1,0)</f>
        <v>0</v>
      </c>
      <c r="H65" s="87">
        <f>IF(ABS('PR-RAS'!E256-SUM('PR-RAS'!E808:E810))&gt;0,1,0)</f>
        <v>0</v>
      </c>
      <c r="I65" s="87"/>
      <c r="J65" s="87"/>
      <c r="K65" s="87"/>
      <c r="L65" s="87"/>
      <c r="M65" s="87"/>
      <c r="N65" s="87"/>
      <c r="O65" s="87"/>
      <c r="P65" s="87"/>
    </row>
    <row r="66" spans="1:16" ht="15" customHeight="1" x14ac:dyDescent="0.2">
      <c r="A66" s="160">
        <v>41</v>
      </c>
      <c r="B66" s="161" t="str">
        <f t="shared" si="11"/>
        <v>O.K.</v>
      </c>
      <c r="C66" s="144" t="s">
        <v>3094</v>
      </c>
      <c r="D66" s="150"/>
      <c r="E66" s="87">
        <f t="shared" si="7"/>
        <v>0</v>
      </c>
      <c r="F66" s="87">
        <f t="shared" si="9"/>
        <v>0</v>
      </c>
      <c r="G66" s="87">
        <f>IF(ABS('PR-RAS'!D257-SUM('PR-RAS'!D811:D814))&gt;0,1,0)</f>
        <v>0</v>
      </c>
      <c r="H66" s="87">
        <f>IF(ABS('PR-RAS'!E257-SUM('PR-RAS'!E811:E814))&gt;0,1,0)</f>
        <v>0</v>
      </c>
      <c r="I66" s="87"/>
      <c r="J66" s="87"/>
      <c r="K66" s="87"/>
      <c r="L66" s="87"/>
      <c r="M66" s="87"/>
      <c r="N66" s="87"/>
      <c r="O66" s="87"/>
      <c r="P66" s="87"/>
    </row>
    <row r="67" spans="1:16" ht="15" customHeight="1" x14ac:dyDescent="0.2">
      <c r="A67" s="160">
        <v>42</v>
      </c>
      <c r="B67" s="161" t="str">
        <f t="shared" si="11"/>
        <v>O.K.</v>
      </c>
      <c r="C67" s="144" t="s">
        <v>3095</v>
      </c>
      <c r="D67" s="150"/>
      <c r="E67" s="87">
        <f t="shared" si="7"/>
        <v>0</v>
      </c>
      <c r="F67" s="87">
        <f t="shared" si="9"/>
        <v>0</v>
      </c>
      <c r="G67" s="87">
        <f>IF(ABS('PR-RAS'!D260-SUM('PR-RAS'!D815:D823))&gt;0,1,0)</f>
        <v>0</v>
      </c>
      <c r="H67" s="87">
        <f>IF(ABS('PR-RAS'!E260-SUM('PR-RAS'!E815:E823))&gt;0,1,0)</f>
        <v>0</v>
      </c>
      <c r="I67" s="87"/>
      <c r="J67" s="87"/>
      <c r="K67" s="87"/>
      <c r="L67" s="87"/>
      <c r="M67" s="87"/>
      <c r="N67" s="87"/>
      <c r="O67" s="87"/>
      <c r="P67" s="87"/>
    </row>
    <row r="68" spans="1:16" ht="15" customHeight="1" x14ac:dyDescent="0.2">
      <c r="A68" s="160">
        <v>43</v>
      </c>
      <c r="B68" s="161" t="str">
        <f t="shared" si="11"/>
        <v>O.K.</v>
      </c>
      <c r="C68" s="144" t="s">
        <v>3096</v>
      </c>
      <c r="D68" s="150"/>
      <c r="E68" s="87">
        <f t="shared" si="7"/>
        <v>0</v>
      </c>
      <c r="F68" s="87">
        <f t="shared" si="9"/>
        <v>0</v>
      </c>
      <c r="G68" s="87">
        <f>IF(ABS('PR-RAS'!D261-SUM('PR-RAS'!D824:D828))&gt;0,1,0)</f>
        <v>0</v>
      </c>
      <c r="H68" s="87">
        <f>IF(ABS('PR-RAS'!E261-SUM('PR-RAS'!E824:E828))&gt;0,1,0)</f>
        <v>0</v>
      </c>
      <c r="I68" s="87"/>
      <c r="J68" s="87"/>
      <c r="K68" s="87"/>
      <c r="L68" s="87"/>
      <c r="M68" s="87"/>
      <c r="N68" s="87"/>
      <c r="O68" s="87"/>
      <c r="P68" s="87"/>
    </row>
    <row r="69" spans="1:16" ht="15" customHeight="1" x14ac:dyDescent="0.2">
      <c r="A69" s="160">
        <v>44</v>
      </c>
      <c r="B69" s="161" t="str">
        <f t="shared" si="11"/>
        <v>O.K.</v>
      </c>
      <c r="C69" s="144" t="s">
        <v>3097</v>
      </c>
      <c r="D69" s="150"/>
      <c r="E69" s="87">
        <f t="shared" si="7"/>
        <v>0</v>
      </c>
      <c r="F69" s="87">
        <f t="shared" si="9"/>
        <v>0</v>
      </c>
      <c r="G69" s="87">
        <f>IF('PR-RAS'!D829&gt;'PR-RAS'!D265,1,0)</f>
        <v>0</v>
      </c>
      <c r="H69" s="87">
        <f>IF('PR-RAS'!E829&gt;'PR-RAS'!E265,1,0)</f>
        <v>0</v>
      </c>
      <c r="I69" s="87"/>
      <c r="J69" s="87"/>
      <c r="K69" s="87"/>
      <c r="L69" s="87"/>
      <c r="M69" s="87"/>
      <c r="N69" s="87"/>
      <c r="O69" s="87"/>
      <c r="P69" s="87"/>
    </row>
    <row r="70" spans="1:16" ht="15" customHeight="1" x14ac:dyDescent="0.2">
      <c r="A70" s="160">
        <v>45</v>
      </c>
      <c r="B70" s="161" t="str">
        <f t="shared" si="11"/>
        <v>O.K.</v>
      </c>
      <c r="C70" s="144" t="s">
        <v>3098</v>
      </c>
      <c r="D70" s="150"/>
      <c r="E70" s="87">
        <f t="shared" si="7"/>
        <v>0</v>
      </c>
      <c r="F70" s="87">
        <f t="shared" si="9"/>
        <v>0</v>
      </c>
      <c r="G70" s="87">
        <f>IF(ABS('PR-RAS'!D280-SUM('PR-RAS'!D830:D833))&gt;0,1,0)</f>
        <v>0</v>
      </c>
      <c r="H70" s="87">
        <f>IF(ABS('PR-RAS'!E280-SUM('PR-RAS'!E830:E833))&gt;0,1,0)</f>
        <v>0</v>
      </c>
      <c r="I70" s="87"/>
      <c r="J70" s="87"/>
      <c r="K70" s="87"/>
      <c r="L70" s="87"/>
      <c r="M70" s="87"/>
      <c r="N70" s="87"/>
      <c r="O70" s="87"/>
      <c r="P70" s="87"/>
    </row>
    <row r="71" spans="1:16" ht="15" customHeight="1" x14ac:dyDescent="0.2">
      <c r="A71" s="160">
        <v>46</v>
      </c>
      <c r="B71" s="161" t="str">
        <f t="shared" si="11"/>
        <v>O.K.</v>
      </c>
      <c r="C71" s="144" t="s">
        <v>3099</v>
      </c>
      <c r="D71" s="150"/>
      <c r="E71" s="87">
        <f t="shared" si="7"/>
        <v>0</v>
      </c>
      <c r="F71" s="87">
        <f t="shared" si="9"/>
        <v>0</v>
      </c>
      <c r="G71" s="87">
        <f>IF(ABS('PR-RAS'!D281-SUM('PR-RAS'!D834:D838))&gt;0,1,0)</f>
        <v>0</v>
      </c>
      <c r="H71" s="87">
        <f>IF(ABS('PR-RAS'!E281-SUM('PR-RAS'!E834:E838))&gt;0,1,0)</f>
        <v>0</v>
      </c>
      <c r="I71" s="87"/>
      <c r="J71" s="87"/>
      <c r="K71" s="87"/>
      <c r="L71" s="87"/>
      <c r="M71" s="87"/>
      <c r="N71" s="87"/>
      <c r="O71" s="87"/>
      <c r="P71" s="87"/>
    </row>
    <row r="72" spans="1:16" ht="15" customHeight="1" x14ac:dyDescent="0.2">
      <c r="A72" s="160">
        <v>47</v>
      </c>
      <c r="B72" s="161" t="str">
        <f t="shared" si="11"/>
        <v>O.K.</v>
      </c>
      <c r="C72" s="144" t="s">
        <v>3100</v>
      </c>
      <c r="D72" s="150"/>
      <c r="E72" s="87">
        <f t="shared" si="7"/>
        <v>0</v>
      </c>
      <c r="F72" s="87">
        <f t="shared" si="9"/>
        <v>0</v>
      </c>
      <c r="G72" s="87">
        <f>IF(ABS('PR-RAS'!D282-SUM('PR-RAS'!D839:D840))&gt;0,1,0)</f>
        <v>0</v>
      </c>
      <c r="H72" s="87">
        <f>IF(ABS('PR-RAS'!E282-SUM('PR-RAS'!E839:E840))&gt;0,1,0)</f>
        <v>0</v>
      </c>
      <c r="I72" s="87"/>
      <c r="J72" s="87"/>
      <c r="K72" s="87"/>
      <c r="L72" s="87"/>
      <c r="M72" s="87"/>
      <c r="N72" s="87"/>
      <c r="O72" s="87"/>
      <c r="P72" s="87"/>
    </row>
    <row r="73" spans="1:16" ht="15" customHeight="1" x14ac:dyDescent="0.2">
      <c r="A73" s="160">
        <v>48</v>
      </c>
      <c r="B73" s="161" t="str">
        <f t="shared" si="11"/>
        <v>O.K.</v>
      </c>
      <c r="C73" s="144" t="s">
        <v>3101</v>
      </c>
      <c r="D73" s="150"/>
      <c r="E73" s="87">
        <f t="shared" si="7"/>
        <v>0</v>
      </c>
      <c r="F73" s="87">
        <f t="shared" si="9"/>
        <v>0</v>
      </c>
      <c r="G73" s="87">
        <f>IF(ABS('PR-RAS'!D283-SUM('PR-RAS'!D841:D842))&gt;0,1,0)</f>
        <v>0</v>
      </c>
      <c r="H73" s="87">
        <f>IF(ABS('PR-RAS'!E283-SUM('PR-RAS'!E841:E842))&gt;0,1,0)</f>
        <v>0</v>
      </c>
      <c r="I73" s="87"/>
      <c r="J73" s="87"/>
      <c r="K73" s="87"/>
      <c r="L73" s="87"/>
      <c r="M73" s="87"/>
      <c r="N73" s="87"/>
      <c r="O73" s="87"/>
      <c r="P73" s="87"/>
    </row>
    <row r="74" spans="1:16" ht="15" customHeight="1" x14ac:dyDescent="0.2">
      <c r="A74" s="160">
        <v>244</v>
      </c>
      <c r="B74" s="161" t="str">
        <f t="shared" si="11"/>
        <v>O.K.</v>
      </c>
      <c r="C74" s="144" t="s">
        <v>3102</v>
      </c>
      <c r="D74" s="150"/>
      <c r="E74" s="87">
        <f t="shared" si="7"/>
        <v>0</v>
      </c>
      <c r="F74" s="87">
        <f t="shared" si="9"/>
        <v>0</v>
      </c>
      <c r="G74" s="87">
        <f>IF(ABS('PR-RAS'!D284-SUM('PR-RAS'!D843:D845))&gt;0,1,0)</f>
        <v>0</v>
      </c>
      <c r="H74" s="87">
        <f>IF(ABS('PR-RAS'!E284-SUM('PR-RAS'!E843:E845))&gt;0,1,0)</f>
        <v>0</v>
      </c>
      <c r="I74" s="87"/>
      <c r="J74" s="87"/>
      <c r="K74" s="87"/>
      <c r="L74" s="87"/>
      <c r="M74" s="87"/>
      <c r="N74" s="87"/>
      <c r="O74" s="87"/>
      <c r="P74" s="87"/>
    </row>
    <row r="75" spans="1:16" ht="15" customHeight="1" x14ac:dyDescent="0.2">
      <c r="A75" s="160">
        <v>49</v>
      </c>
      <c r="B75" s="161" t="str">
        <f t="shared" si="11"/>
        <v>O.K.</v>
      </c>
      <c r="C75" s="147" t="s">
        <v>3103</v>
      </c>
      <c r="D75" s="150"/>
      <c r="E75" s="87">
        <f t="shared" si="7"/>
        <v>0</v>
      </c>
      <c r="F75" s="87">
        <f t="shared" si="9"/>
        <v>0</v>
      </c>
      <c r="G75" s="87">
        <f>IF('PR-RAS'!D846&gt;'PR-RAS'!D428,1,0)</f>
        <v>0</v>
      </c>
      <c r="H75" s="87">
        <f>IF('PR-RAS'!E846&gt;'PR-RAS'!E428,1,0)</f>
        <v>0</v>
      </c>
      <c r="I75" s="87"/>
      <c r="J75" s="87"/>
      <c r="K75" s="87"/>
      <c r="L75" s="87"/>
      <c r="M75" s="87"/>
      <c r="N75" s="87"/>
      <c r="O75" s="87"/>
      <c r="P75" s="87"/>
    </row>
    <row r="76" spans="1:16" ht="15" customHeight="1" x14ac:dyDescent="0.2">
      <c r="A76" s="160">
        <v>50</v>
      </c>
      <c r="B76" s="161" t="str">
        <f t="shared" si="11"/>
        <v>O.K.</v>
      </c>
      <c r="C76" s="147" t="s">
        <v>3104</v>
      </c>
      <c r="D76" s="150"/>
      <c r="E76" s="87">
        <f t="shared" si="7"/>
        <v>0</v>
      </c>
      <c r="F76" s="87">
        <f t="shared" si="9"/>
        <v>0</v>
      </c>
      <c r="G76" s="87">
        <f>IF('PR-RAS'!D847&gt;'PR-RAS'!D431,1,0)</f>
        <v>0</v>
      </c>
      <c r="H76" s="87">
        <f>IF('PR-RAS'!E847&gt;'PR-RAS'!E431,1,0)</f>
        <v>0</v>
      </c>
      <c r="I76" s="87"/>
      <c r="J76" s="87"/>
      <c r="K76" s="87"/>
      <c r="L76" s="87"/>
      <c r="M76" s="87"/>
      <c r="N76" s="87"/>
      <c r="O76" s="87"/>
      <c r="P76" s="87"/>
    </row>
    <row r="77" spans="1:16" ht="15" customHeight="1" x14ac:dyDescent="0.2">
      <c r="A77" s="160">
        <v>51</v>
      </c>
      <c r="B77" s="161" t="str">
        <f t="shared" si="11"/>
        <v>O.K.</v>
      </c>
      <c r="C77" s="147" t="s">
        <v>3105</v>
      </c>
      <c r="D77" s="150"/>
      <c r="E77" s="87">
        <f t="shared" si="7"/>
        <v>0</v>
      </c>
      <c r="F77" s="87">
        <f t="shared" si="9"/>
        <v>0</v>
      </c>
      <c r="G77" s="87">
        <f>IF('PR-RAS'!D848&gt;'PR-RAS'!D432,1,0)</f>
        <v>0</v>
      </c>
      <c r="H77" s="87">
        <f>IF('PR-RAS'!E848&gt;'PR-RAS'!E432,1,0)</f>
        <v>0</v>
      </c>
      <c r="I77" s="87"/>
      <c r="J77" s="87"/>
      <c r="K77" s="87"/>
      <c r="L77" s="87"/>
      <c r="M77" s="87"/>
      <c r="N77" s="87"/>
      <c r="O77" s="87"/>
      <c r="P77" s="87"/>
    </row>
    <row r="78" spans="1:16" ht="15" customHeight="1" x14ac:dyDescent="0.2">
      <c r="A78" s="160">
        <v>52</v>
      </c>
      <c r="B78" s="161" t="str">
        <f t="shared" si="11"/>
        <v>O.K.</v>
      </c>
      <c r="C78" s="147" t="s">
        <v>3106</v>
      </c>
      <c r="D78" s="150"/>
      <c r="E78" s="87">
        <f t="shared" si="7"/>
        <v>0</v>
      </c>
      <c r="F78" s="87">
        <f t="shared" si="9"/>
        <v>0</v>
      </c>
      <c r="G78" s="87">
        <f>IF('PR-RAS'!D849&gt;'PR-RAS'!D433,1,0)</f>
        <v>0</v>
      </c>
      <c r="H78" s="87">
        <f>IF('PR-RAS'!E849&gt;'PR-RAS'!E433,1,0)</f>
        <v>0</v>
      </c>
      <c r="I78" s="87"/>
      <c r="J78" s="87"/>
      <c r="K78" s="87"/>
      <c r="L78" s="87"/>
      <c r="M78" s="87"/>
      <c r="N78" s="87"/>
      <c r="O78" s="87"/>
      <c r="P78" s="87"/>
    </row>
    <row r="79" spans="1:16" ht="15" customHeight="1" x14ac:dyDescent="0.2">
      <c r="A79" s="160">
        <v>53</v>
      </c>
      <c r="B79" s="161" t="str">
        <f t="shared" si="11"/>
        <v>O.K.</v>
      </c>
      <c r="C79" s="147" t="s">
        <v>3107</v>
      </c>
      <c r="D79" s="150"/>
      <c r="E79" s="87">
        <f t="shared" si="7"/>
        <v>0</v>
      </c>
      <c r="F79" s="87">
        <f t="shared" si="9"/>
        <v>0</v>
      </c>
      <c r="G79" s="87">
        <f>IF(ABS('PR-RAS'!D434-SUM('PR-RAS'!D850:D851))&gt;0,1,0)</f>
        <v>0</v>
      </c>
      <c r="H79" s="87">
        <f>IF(ABS('PR-RAS'!E434-SUM('PR-RAS'!E850:E851))&gt;0,1,0)</f>
        <v>0</v>
      </c>
      <c r="I79" s="87"/>
      <c r="J79" s="87"/>
      <c r="K79" s="87"/>
      <c r="L79" s="87"/>
      <c r="M79" s="87"/>
      <c r="N79" s="87"/>
      <c r="O79" s="87"/>
      <c r="P79" s="87"/>
    </row>
    <row r="80" spans="1:16" ht="15" customHeight="1" x14ac:dyDescent="0.2">
      <c r="A80" s="160">
        <v>54</v>
      </c>
      <c r="B80" s="161" t="str">
        <f t="shared" si="11"/>
        <v>O.K.</v>
      </c>
      <c r="C80" s="147" t="s">
        <v>3108</v>
      </c>
      <c r="D80" s="150"/>
      <c r="E80" s="87">
        <f t="shared" si="7"/>
        <v>0</v>
      </c>
      <c r="F80" s="87">
        <f t="shared" si="9"/>
        <v>0</v>
      </c>
      <c r="G80" s="87">
        <f>IF('PR-RAS'!D852&gt;'PR-RAS'!D436,1,0)</f>
        <v>0</v>
      </c>
      <c r="H80" s="87">
        <f>IF('PR-RAS'!E852&gt;'PR-RAS'!E436,1,0)</f>
        <v>0</v>
      </c>
      <c r="I80" s="87"/>
      <c r="J80" s="87"/>
      <c r="K80" s="87"/>
      <c r="L80" s="87"/>
      <c r="M80" s="87"/>
      <c r="N80" s="87"/>
      <c r="O80" s="87"/>
      <c r="P80" s="87"/>
    </row>
    <row r="81" spans="1:16" ht="15" customHeight="1" x14ac:dyDescent="0.2">
      <c r="A81" s="160">
        <v>55</v>
      </c>
      <c r="B81" s="161" t="str">
        <f t="shared" si="11"/>
        <v>O.K.</v>
      </c>
      <c r="C81" s="147" t="s">
        <v>3109</v>
      </c>
      <c r="D81" s="150"/>
      <c r="E81" s="87">
        <f t="shared" si="7"/>
        <v>0</v>
      </c>
      <c r="F81" s="87">
        <f t="shared" si="9"/>
        <v>0</v>
      </c>
      <c r="G81" s="87">
        <f>IF('PR-RAS'!D853&gt;'PR-RAS'!D437,1,0)</f>
        <v>0</v>
      </c>
      <c r="H81" s="87">
        <f>IF('PR-RAS'!E853&gt;'PR-RAS'!E437,1,0)</f>
        <v>0</v>
      </c>
      <c r="I81" s="87"/>
      <c r="J81" s="87"/>
      <c r="K81" s="87"/>
      <c r="L81" s="87"/>
      <c r="M81" s="87"/>
      <c r="N81" s="87"/>
      <c r="O81" s="87"/>
      <c r="P81" s="87"/>
    </row>
    <row r="82" spans="1:16" ht="15" customHeight="1" x14ac:dyDescent="0.2">
      <c r="A82" s="160">
        <v>56</v>
      </c>
      <c r="B82" s="161" t="str">
        <f t="shared" si="11"/>
        <v>O.K.</v>
      </c>
      <c r="C82" s="147" t="s">
        <v>3110</v>
      </c>
      <c r="D82" s="150"/>
      <c r="E82" s="87">
        <f t="shared" si="7"/>
        <v>0</v>
      </c>
      <c r="F82" s="87">
        <f t="shared" si="9"/>
        <v>0</v>
      </c>
      <c r="G82" s="87">
        <f>IF('PR-RAS'!D854&gt;'PR-RAS'!D438,1,0)</f>
        <v>0</v>
      </c>
      <c r="H82" s="87">
        <f>IF('PR-RAS'!E854&gt;'PR-RAS'!E438,1,0)</f>
        <v>0</v>
      </c>
      <c r="I82" s="87"/>
      <c r="J82" s="87"/>
      <c r="K82" s="87"/>
      <c r="L82" s="87"/>
      <c r="M82" s="87"/>
      <c r="N82" s="87"/>
      <c r="O82" s="87"/>
      <c r="P82" s="87"/>
    </row>
    <row r="83" spans="1:16" ht="15" customHeight="1" x14ac:dyDescent="0.2">
      <c r="A83" s="160">
        <v>57</v>
      </c>
      <c r="B83" s="161" t="str">
        <f t="shared" si="11"/>
        <v>O.K.</v>
      </c>
      <c r="C83" s="147" t="s">
        <v>3111</v>
      </c>
      <c r="D83" s="150"/>
      <c r="E83" s="87">
        <f t="shared" si="7"/>
        <v>0</v>
      </c>
      <c r="F83" s="87">
        <f t="shared" si="9"/>
        <v>0</v>
      </c>
      <c r="G83" s="87">
        <f>IF(ABS('PR-RAS'!D443-SUM('PR-RAS'!D855:D856))&gt;0,1,0)</f>
        <v>0</v>
      </c>
      <c r="H83" s="87">
        <f>IF(ABS('PR-RAS'!E443-SUM('PR-RAS'!E855:E856))&gt;0,1,0)</f>
        <v>0</v>
      </c>
      <c r="I83" s="87"/>
      <c r="J83" s="87"/>
      <c r="K83" s="87"/>
      <c r="L83" s="87"/>
      <c r="M83" s="87"/>
      <c r="N83" s="87"/>
      <c r="O83" s="87"/>
      <c r="P83" s="87"/>
    </row>
    <row r="84" spans="1:16" ht="15" customHeight="1" x14ac:dyDescent="0.2">
      <c r="A84" s="160">
        <v>58</v>
      </c>
      <c r="B84" s="161" t="str">
        <f t="shared" si="11"/>
        <v>O.K.</v>
      </c>
      <c r="C84" s="147" t="s">
        <v>3112</v>
      </c>
      <c r="D84" s="150"/>
      <c r="E84" s="87">
        <f t="shared" ref="E84:E147" si="12">MAX(G84:K84)</f>
        <v>0</v>
      </c>
      <c r="F84" s="87">
        <f t="shared" si="9"/>
        <v>0</v>
      </c>
      <c r="G84" s="87">
        <f>IF(ABS('PR-RAS'!D444-SUM('PR-RAS'!D857:D858))&gt;0,1,0)</f>
        <v>0</v>
      </c>
      <c r="H84" s="87">
        <f>IF(ABS('PR-RAS'!E444-SUM('PR-RAS'!E857:E858))&gt;0,1,0)</f>
        <v>0</v>
      </c>
      <c r="I84" s="87"/>
      <c r="J84" s="87"/>
      <c r="K84" s="87"/>
      <c r="L84" s="87"/>
      <c r="M84" s="87"/>
      <c r="N84" s="87"/>
      <c r="O84" s="87"/>
      <c r="P84" s="87"/>
    </row>
    <row r="85" spans="1:16" ht="15" customHeight="1" x14ac:dyDescent="0.2">
      <c r="A85" s="160">
        <v>59</v>
      </c>
      <c r="B85" s="161" t="str">
        <f t="shared" si="11"/>
        <v>O.K.</v>
      </c>
      <c r="C85" s="144" t="s">
        <v>3113</v>
      </c>
      <c r="D85" s="150"/>
      <c r="E85" s="87">
        <f t="shared" si="12"/>
        <v>0</v>
      </c>
      <c r="F85" s="87">
        <f t="shared" ref="F85:F148" si="13">MAX(L85:O85)</f>
        <v>0</v>
      </c>
      <c r="G85" s="87">
        <f>IF(ABS('PR-RAS'!D448-SUM('PR-RAS'!D859:D860))&gt;0,1,0)</f>
        <v>0</v>
      </c>
      <c r="H85" s="87">
        <f>IF(ABS('PR-RAS'!E448-SUM('PR-RAS'!E859:E860))&gt;0,1,0)</f>
        <v>0</v>
      </c>
      <c r="I85" s="87"/>
      <c r="J85" s="87"/>
      <c r="K85" s="87"/>
      <c r="L85" s="87"/>
      <c r="M85" s="87"/>
      <c r="N85" s="87"/>
      <c r="O85" s="87"/>
      <c r="P85" s="87"/>
    </row>
    <row r="86" spans="1:16" ht="15" customHeight="1" x14ac:dyDescent="0.2">
      <c r="A86" s="160">
        <v>60</v>
      </c>
      <c r="B86" s="161" t="str">
        <f t="shared" si="11"/>
        <v>O.K.</v>
      </c>
      <c r="C86" s="147" t="s">
        <v>3114</v>
      </c>
      <c r="D86" s="150"/>
      <c r="E86" s="87">
        <f t="shared" si="12"/>
        <v>0</v>
      </c>
      <c r="F86" s="87">
        <f t="shared" si="13"/>
        <v>0</v>
      </c>
      <c r="G86" s="87">
        <f>IF(ABS('PR-RAS'!D449-SUM('PR-RAS'!D861:D862))&gt;0,1,0)</f>
        <v>0</v>
      </c>
      <c r="H86" s="87">
        <f>IF(ABS('PR-RAS'!E449-SUM('PR-RAS'!E861:E862))&gt;0,1,0)</f>
        <v>0</v>
      </c>
      <c r="I86" s="87"/>
      <c r="J86" s="87"/>
      <c r="K86" s="87"/>
      <c r="L86" s="87"/>
      <c r="M86" s="87"/>
      <c r="N86" s="87"/>
      <c r="O86" s="87"/>
      <c r="P86" s="87"/>
    </row>
    <row r="87" spans="1:16" ht="15" customHeight="1" x14ac:dyDescent="0.2">
      <c r="A87" s="160">
        <v>61</v>
      </c>
      <c r="B87" s="161" t="str">
        <f t="shared" si="11"/>
        <v>O.K.</v>
      </c>
      <c r="C87" s="147" t="s">
        <v>3115</v>
      </c>
      <c r="D87" s="150"/>
      <c r="E87" s="87">
        <f t="shared" si="12"/>
        <v>0</v>
      </c>
      <c r="F87" s="87">
        <f t="shared" si="13"/>
        <v>0</v>
      </c>
      <c r="G87" s="87">
        <f>IF(ABS('PR-RAS'!D450-SUM('PR-RAS'!D863:D864))&gt;0,1,0)</f>
        <v>0</v>
      </c>
      <c r="H87" s="87">
        <f>IF(ABS('PR-RAS'!E450-SUM('PR-RAS'!E863:E864))&gt;0,1,0)</f>
        <v>0</v>
      </c>
      <c r="I87" s="87"/>
      <c r="J87" s="87"/>
      <c r="K87" s="87"/>
      <c r="L87" s="87"/>
      <c r="M87" s="87"/>
      <c r="N87" s="87"/>
      <c r="O87" s="87"/>
      <c r="P87" s="87"/>
    </row>
    <row r="88" spans="1:16" ht="15" customHeight="1" x14ac:dyDescent="0.2">
      <c r="A88" s="160">
        <v>62</v>
      </c>
      <c r="B88" s="161" t="str">
        <f t="shared" si="11"/>
        <v>O.K.</v>
      </c>
      <c r="C88" s="147" t="s">
        <v>3116</v>
      </c>
      <c r="D88" s="150"/>
      <c r="E88" s="87">
        <f t="shared" si="12"/>
        <v>0</v>
      </c>
      <c r="F88" s="87">
        <f t="shared" si="13"/>
        <v>0</v>
      </c>
      <c r="G88" s="87">
        <f>IF(ABS('PR-RAS'!D451-SUM('PR-RAS'!D865:D866))&gt;0,1,0)</f>
        <v>0</v>
      </c>
      <c r="H88" s="87">
        <f>IF(ABS('PR-RAS'!E451-SUM('PR-RAS'!E865:E866))&gt;0,1,0)</f>
        <v>0</v>
      </c>
      <c r="I88" s="87"/>
      <c r="J88" s="87"/>
      <c r="K88" s="87"/>
      <c r="L88" s="87"/>
      <c r="M88" s="87"/>
      <c r="N88" s="87"/>
      <c r="O88" s="87"/>
      <c r="P88" s="87"/>
    </row>
    <row r="89" spans="1:16" ht="15" customHeight="1" x14ac:dyDescent="0.2">
      <c r="A89" s="160">
        <v>63</v>
      </c>
      <c r="B89" s="161" t="str">
        <f t="shared" si="11"/>
        <v>O.K.</v>
      </c>
      <c r="C89" s="147" t="s">
        <v>3117</v>
      </c>
      <c r="D89" s="150"/>
      <c r="E89" s="87">
        <f t="shared" si="12"/>
        <v>0</v>
      </c>
      <c r="F89" s="87">
        <f t="shared" si="13"/>
        <v>0</v>
      </c>
      <c r="G89" s="87">
        <f>IF(ABS('PR-RAS'!D452-SUM('PR-RAS'!D867:D868))&gt;0,1,0)</f>
        <v>0</v>
      </c>
      <c r="H89" s="87">
        <f>IF(ABS('PR-RAS'!E452-SUM('PR-RAS'!E867:E868))&gt;0,1,0)</f>
        <v>0</v>
      </c>
      <c r="I89" s="87"/>
      <c r="J89" s="87"/>
      <c r="K89" s="87"/>
      <c r="L89" s="87"/>
      <c r="M89" s="87"/>
      <c r="N89" s="87"/>
      <c r="O89" s="87"/>
      <c r="P89" s="87"/>
    </row>
    <row r="90" spans="1:16" ht="15" customHeight="1" x14ac:dyDescent="0.2">
      <c r="A90" s="160">
        <v>64</v>
      </c>
      <c r="B90" s="161" t="str">
        <f t="shared" si="11"/>
        <v>O.K.</v>
      </c>
      <c r="C90" s="147" t="s">
        <v>3118</v>
      </c>
      <c r="D90" s="150"/>
      <c r="E90" s="87">
        <f t="shared" si="12"/>
        <v>0</v>
      </c>
      <c r="F90" s="87">
        <f t="shared" si="13"/>
        <v>0</v>
      </c>
      <c r="G90" s="87">
        <f>IF(ABS('PR-RAS'!D453-SUM('PR-RAS'!D869:D870))&gt;0,1,0)</f>
        <v>0</v>
      </c>
      <c r="H90" s="87">
        <f>IF(ABS('PR-RAS'!E453-SUM('PR-RAS'!E869:E870))&gt;0,1,0)</f>
        <v>0</v>
      </c>
      <c r="I90" s="87"/>
      <c r="J90" s="87"/>
      <c r="K90" s="87"/>
      <c r="L90" s="87"/>
      <c r="M90" s="87"/>
      <c r="N90" s="87"/>
      <c r="O90" s="87"/>
      <c r="P90" s="87"/>
    </row>
    <row r="91" spans="1:16" ht="15" customHeight="1" x14ac:dyDescent="0.2">
      <c r="A91" s="160">
        <v>65</v>
      </c>
      <c r="B91" s="161" t="str">
        <f t="shared" si="11"/>
        <v>O.K.</v>
      </c>
      <c r="C91" s="147" t="s">
        <v>3119</v>
      </c>
      <c r="D91" s="150"/>
      <c r="E91" s="87">
        <f t="shared" si="12"/>
        <v>0</v>
      </c>
      <c r="F91" s="87">
        <f t="shared" si="13"/>
        <v>0</v>
      </c>
      <c r="G91" s="87">
        <f>IF(ABS('PR-RAS'!D454-SUM('PR-RAS'!D871:D872))&gt;0,1,0)</f>
        <v>0</v>
      </c>
      <c r="H91" s="87">
        <f>IF(ABS('PR-RAS'!E454-SUM('PR-RAS'!E871:E872))&gt;0,1,0)</f>
        <v>0</v>
      </c>
      <c r="I91" s="87"/>
      <c r="J91" s="87"/>
      <c r="K91" s="87"/>
      <c r="L91" s="87"/>
      <c r="M91" s="87"/>
      <c r="N91" s="87"/>
      <c r="O91" s="87"/>
      <c r="P91" s="87"/>
    </row>
    <row r="92" spans="1:16" ht="15" customHeight="1" x14ac:dyDescent="0.2">
      <c r="A92" s="160">
        <v>66</v>
      </c>
      <c r="B92" s="161" t="str">
        <f t="shared" si="11"/>
        <v>O.K.</v>
      </c>
      <c r="C92" s="144" t="s">
        <v>3120</v>
      </c>
      <c r="D92" s="150"/>
      <c r="E92" s="87">
        <f t="shared" si="12"/>
        <v>0</v>
      </c>
      <c r="F92" s="87">
        <f t="shared" si="13"/>
        <v>0</v>
      </c>
      <c r="G92" s="87">
        <f>IF('PR-RAS'!D873&gt;'PR-RAS'!D470,1,0)</f>
        <v>0</v>
      </c>
      <c r="H92" s="87">
        <f>IF('PR-RAS'!E873&gt;'PR-RAS'!E470,1,0)</f>
        <v>0</v>
      </c>
      <c r="I92" s="87"/>
      <c r="J92" s="87"/>
      <c r="K92" s="87"/>
      <c r="L92" s="87"/>
      <c r="M92" s="87"/>
      <c r="N92" s="87"/>
      <c r="O92" s="87"/>
      <c r="P92" s="87"/>
    </row>
    <row r="93" spans="1:16" ht="15" customHeight="1" x14ac:dyDescent="0.2">
      <c r="A93" s="160">
        <v>67</v>
      </c>
      <c r="B93" s="161" t="str">
        <f t="shared" si="11"/>
        <v>O.K.</v>
      </c>
      <c r="C93" s="144" t="s">
        <v>3121</v>
      </c>
      <c r="D93" s="150"/>
      <c r="E93" s="87">
        <f t="shared" si="12"/>
        <v>0</v>
      </c>
      <c r="F93" s="87">
        <f t="shared" si="13"/>
        <v>0</v>
      </c>
      <c r="G93" s="87">
        <f>IF('PR-RAS'!D874&gt;'PR-RAS'!D486,1,0)</f>
        <v>0</v>
      </c>
      <c r="H93" s="87">
        <f>IF('PR-RAS'!E874&gt;'PR-RAS'!E486,1,0)</f>
        <v>0</v>
      </c>
      <c r="I93" s="87"/>
      <c r="J93" s="87"/>
      <c r="K93" s="87"/>
      <c r="L93" s="87"/>
      <c r="M93" s="87"/>
      <c r="N93" s="87"/>
      <c r="O93" s="87"/>
      <c r="P93" s="87"/>
    </row>
    <row r="94" spans="1:16" ht="15" customHeight="1" x14ac:dyDescent="0.2">
      <c r="A94" s="160">
        <v>68</v>
      </c>
      <c r="B94" s="161" t="str">
        <f t="shared" ref="B94:B162" si="14">IF(E94=1,"Pogreška",IF(F94=1,"Provjera","O.K."))</f>
        <v>O.K.</v>
      </c>
      <c r="C94" s="144" t="s">
        <v>3122</v>
      </c>
      <c r="D94" s="150"/>
      <c r="E94" s="87">
        <f t="shared" si="12"/>
        <v>0</v>
      </c>
      <c r="F94" s="87">
        <f t="shared" si="13"/>
        <v>0</v>
      </c>
      <c r="G94" s="87">
        <f>IF('PR-RAS'!D875&gt;'PR-RAS'!D487,1,0)</f>
        <v>0</v>
      </c>
      <c r="H94" s="87">
        <f>IF('PR-RAS'!E875&gt;'PR-RAS'!E487,1,0)</f>
        <v>0</v>
      </c>
      <c r="I94" s="87"/>
      <c r="J94" s="87"/>
      <c r="K94" s="87"/>
      <c r="L94" s="87"/>
      <c r="M94" s="87"/>
      <c r="N94" s="87"/>
      <c r="O94" s="87"/>
      <c r="P94" s="87"/>
    </row>
    <row r="95" spans="1:16" ht="15" customHeight="1" x14ac:dyDescent="0.2">
      <c r="A95" s="160">
        <v>69</v>
      </c>
      <c r="B95" s="161" t="str">
        <f t="shared" si="14"/>
        <v>O.K.</v>
      </c>
      <c r="C95" s="144" t="s">
        <v>3123</v>
      </c>
      <c r="D95" s="150"/>
      <c r="E95" s="87">
        <f t="shared" si="12"/>
        <v>0</v>
      </c>
      <c r="F95" s="87">
        <f t="shared" si="13"/>
        <v>0</v>
      </c>
      <c r="G95" s="87">
        <f>IF('PR-RAS'!D876&gt;'PR-RAS'!D488,1,0)</f>
        <v>0</v>
      </c>
      <c r="H95" s="87">
        <f>IF('PR-RAS'!E876&gt;'PR-RAS'!E488,1,0)</f>
        <v>0</v>
      </c>
      <c r="I95" s="87"/>
      <c r="J95" s="87"/>
      <c r="K95" s="87"/>
      <c r="L95" s="87"/>
      <c r="M95" s="87"/>
      <c r="N95" s="87"/>
      <c r="O95" s="87"/>
      <c r="P95" s="87"/>
    </row>
    <row r="96" spans="1:16" ht="15" customHeight="1" x14ac:dyDescent="0.2">
      <c r="A96" s="160">
        <v>70</v>
      </c>
      <c r="B96" s="161" t="str">
        <f t="shared" si="14"/>
        <v>O.K.</v>
      </c>
      <c r="C96" s="144" t="s">
        <v>3124</v>
      </c>
      <c r="D96" s="150"/>
      <c r="E96" s="87">
        <f t="shared" si="12"/>
        <v>0</v>
      </c>
      <c r="F96" s="87">
        <f t="shared" si="13"/>
        <v>0</v>
      </c>
      <c r="G96" s="87">
        <f>IF('PR-RAS'!D877&gt;'PR-RAS'!D489,1,0)</f>
        <v>0</v>
      </c>
      <c r="H96" s="87">
        <f>IF('PR-RAS'!E877&gt;'PR-RAS'!E489,1,0)</f>
        <v>0</v>
      </c>
      <c r="I96" s="87"/>
      <c r="J96" s="87"/>
      <c r="K96" s="87"/>
      <c r="L96" s="87"/>
      <c r="M96" s="87"/>
      <c r="N96" s="87"/>
      <c r="O96" s="87"/>
      <c r="P96" s="87"/>
    </row>
    <row r="97" spans="1:16" ht="15" customHeight="1" x14ac:dyDescent="0.2">
      <c r="A97" s="160">
        <v>71</v>
      </c>
      <c r="B97" s="161" t="str">
        <f t="shared" si="14"/>
        <v>O.K.</v>
      </c>
      <c r="C97" s="144" t="s">
        <v>3125</v>
      </c>
      <c r="D97" s="150"/>
      <c r="E97" s="87">
        <f t="shared" si="12"/>
        <v>0</v>
      </c>
      <c r="F97" s="87">
        <f t="shared" si="13"/>
        <v>0</v>
      </c>
      <c r="G97" s="87">
        <f>IF(SUM('PR-RAS'!D878:D880)&gt;'PR-RAS'!D491,1,0)</f>
        <v>0</v>
      </c>
      <c r="H97" s="87">
        <f>IF(SUM('PR-RAS'!E878:E880)&gt;'PR-RAS'!E491,1,0)</f>
        <v>0</v>
      </c>
      <c r="I97" s="87"/>
      <c r="J97" s="87"/>
      <c r="K97" s="87"/>
      <c r="L97" s="87"/>
      <c r="M97" s="87"/>
      <c r="N97" s="87"/>
      <c r="O97" s="87"/>
      <c r="P97" s="87"/>
    </row>
    <row r="98" spans="1:16" ht="15" customHeight="1" x14ac:dyDescent="0.2">
      <c r="A98" s="160">
        <v>72</v>
      </c>
      <c r="B98" s="161" t="str">
        <f t="shared" si="14"/>
        <v>O.K.</v>
      </c>
      <c r="C98" s="144" t="s">
        <v>3126</v>
      </c>
      <c r="D98" s="150"/>
      <c r="E98" s="87">
        <f t="shared" si="12"/>
        <v>0</v>
      </c>
      <c r="F98" s="87">
        <f t="shared" si="13"/>
        <v>0</v>
      </c>
      <c r="G98" s="87">
        <f>IF('PR-RAS'!D881&gt;'PR-RAS'!D492,1,0)</f>
        <v>0</v>
      </c>
      <c r="H98" s="87">
        <f>IF('PR-RAS'!E881&gt;'PR-RAS'!E492,1,0)</f>
        <v>0</v>
      </c>
      <c r="I98" s="87"/>
      <c r="J98" s="87"/>
      <c r="K98" s="87"/>
      <c r="L98" s="87"/>
      <c r="M98" s="87"/>
      <c r="N98" s="87"/>
      <c r="O98" s="87"/>
      <c r="P98" s="87"/>
    </row>
    <row r="99" spans="1:16" ht="15" customHeight="1" x14ac:dyDescent="0.2">
      <c r="A99" s="160">
        <v>73</v>
      </c>
      <c r="B99" s="161" t="str">
        <f t="shared" si="14"/>
        <v>O.K.</v>
      </c>
      <c r="C99" s="144" t="s">
        <v>3127</v>
      </c>
      <c r="D99" s="150"/>
      <c r="E99" s="87">
        <f t="shared" si="12"/>
        <v>0</v>
      </c>
      <c r="F99" s="87">
        <f t="shared" si="13"/>
        <v>0</v>
      </c>
      <c r="G99" s="87">
        <f>IF(SUM('PR-RAS'!D882:D883)&gt;'PR-RAS'!D493,1,0)</f>
        <v>0</v>
      </c>
      <c r="H99" s="87">
        <f>IF(SUM('PR-RAS'!E882:E883)&gt;'PR-RAS'!E493,1,0)</f>
        <v>0</v>
      </c>
      <c r="I99" s="87"/>
      <c r="J99" s="87"/>
      <c r="K99" s="87"/>
      <c r="L99" s="87"/>
      <c r="M99" s="87"/>
      <c r="N99" s="87"/>
      <c r="O99" s="87"/>
      <c r="P99" s="87"/>
    </row>
    <row r="100" spans="1:16" ht="15" customHeight="1" x14ac:dyDescent="0.2">
      <c r="A100" s="160">
        <v>74</v>
      </c>
      <c r="B100" s="161" t="str">
        <f t="shared" si="14"/>
        <v>O.K.</v>
      </c>
      <c r="C100" s="144" t="s">
        <v>3128</v>
      </c>
      <c r="D100" s="150"/>
      <c r="E100" s="87">
        <f t="shared" si="12"/>
        <v>0</v>
      </c>
      <c r="F100" s="87">
        <f t="shared" si="13"/>
        <v>0</v>
      </c>
      <c r="G100" s="87">
        <f>IF('PR-RAS'!D884&gt;'PR-RAS'!D494,1,0)</f>
        <v>0</v>
      </c>
      <c r="H100" s="87">
        <f>IF('PR-RAS'!E884&gt;'PR-RAS'!E494,1,0)</f>
        <v>0</v>
      </c>
      <c r="I100" s="87"/>
      <c r="J100" s="87"/>
      <c r="K100" s="87"/>
      <c r="L100" s="87"/>
      <c r="M100" s="87"/>
      <c r="N100" s="87"/>
      <c r="O100" s="87"/>
      <c r="P100" s="87"/>
    </row>
    <row r="101" spans="1:16" ht="15" customHeight="1" x14ac:dyDescent="0.2">
      <c r="A101" s="160">
        <v>75</v>
      </c>
      <c r="B101" s="161" t="str">
        <f t="shared" si="14"/>
        <v>O.K.</v>
      </c>
      <c r="C101" s="144" t="s">
        <v>3129</v>
      </c>
      <c r="D101" s="150"/>
      <c r="E101" s="87">
        <f t="shared" si="12"/>
        <v>0</v>
      </c>
      <c r="F101" s="87">
        <f t="shared" si="13"/>
        <v>0</v>
      </c>
      <c r="G101" s="87">
        <f>IF(SUM('PR-RAS'!D885:D887)&gt;'PR-RAS'!D496,1,0)</f>
        <v>0</v>
      </c>
      <c r="H101" s="87">
        <f>IF(SUM('PR-RAS'!E885:E887)&gt;'PR-RAS'!E496,1,0)</f>
        <v>0</v>
      </c>
      <c r="I101" s="87"/>
      <c r="J101" s="87"/>
      <c r="K101" s="87"/>
      <c r="L101" s="87"/>
      <c r="M101" s="87"/>
      <c r="N101" s="87"/>
      <c r="O101" s="87"/>
      <c r="P101" s="87"/>
    </row>
    <row r="102" spans="1:16" ht="15" customHeight="1" x14ac:dyDescent="0.2">
      <c r="A102" s="160">
        <v>76</v>
      </c>
      <c r="B102" s="161" t="str">
        <f t="shared" si="14"/>
        <v>O.K.</v>
      </c>
      <c r="C102" s="144" t="s">
        <v>3130</v>
      </c>
      <c r="D102" s="150"/>
      <c r="E102" s="87">
        <f t="shared" si="12"/>
        <v>0</v>
      </c>
      <c r="F102" s="87">
        <f t="shared" si="13"/>
        <v>0</v>
      </c>
      <c r="G102" s="87">
        <f>IF('PR-RAS'!D888&gt;'PR-RAS'!D497,1,0)</f>
        <v>0</v>
      </c>
      <c r="H102" s="87">
        <f>IF('PR-RAS'!E888&gt;'PR-RAS'!E497,1,0)</f>
        <v>0</v>
      </c>
      <c r="I102" s="87"/>
      <c r="J102" s="87"/>
      <c r="K102" s="87"/>
      <c r="L102" s="87"/>
      <c r="M102" s="87"/>
      <c r="N102" s="87"/>
      <c r="O102" s="87"/>
      <c r="P102" s="87"/>
    </row>
    <row r="103" spans="1:16" ht="15" customHeight="1" x14ac:dyDescent="0.2">
      <c r="A103" s="160">
        <v>77</v>
      </c>
      <c r="B103" s="161" t="str">
        <f t="shared" si="14"/>
        <v>O.K.</v>
      </c>
      <c r="C103" s="144" t="s">
        <v>3131</v>
      </c>
      <c r="D103" s="150"/>
      <c r="E103" s="87">
        <f t="shared" si="12"/>
        <v>0</v>
      </c>
      <c r="F103" s="87">
        <f t="shared" si="13"/>
        <v>0</v>
      </c>
      <c r="G103" s="87">
        <f>IF(SUM('PR-RAS'!D889:D890)&gt;'PR-RAS'!D498,1,0)</f>
        <v>0</v>
      </c>
      <c r="H103" s="87">
        <f>IF(SUM('PR-RAS'!E889:E890)&gt;'PR-RAS'!E498,1,0)</f>
        <v>0</v>
      </c>
      <c r="I103" s="87"/>
      <c r="J103" s="87"/>
      <c r="K103" s="87"/>
      <c r="L103" s="87"/>
      <c r="M103" s="87"/>
      <c r="N103" s="87"/>
      <c r="O103" s="87"/>
      <c r="P103" s="87"/>
    </row>
    <row r="104" spans="1:16" ht="15" customHeight="1" x14ac:dyDescent="0.2">
      <c r="A104" s="160">
        <v>78</v>
      </c>
      <c r="B104" s="161" t="str">
        <f t="shared" si="14"/>
        <v>O.K.</v>
      </c>
      <c r="C104" s="144" t="s">
        <v>3132</v>
      </c>
      <c r="D104" s="150"/>
      <c r="E104" s="87">
        <f t="shared" si="12"/>
        <v>0</v>
      </c>
      <c r="F104" s="87">
        <f t="shared" si="13"/>
        <v>0</v>
      </c>
      <c r="G104" s="87">
        <f>IF(SUM('PR-RAS'!D891:D893)&gt;'PR-RAS'!D499,1,0)</f>
        <v>0</v>
      </c>
      <c r="H104" s="87">
        <f>IF(SUM('PR-RAS'!E891:E893)&gt;'PR-RAS'!E499,1,0)</f>
        <v>0</v>
      </c>
      <c r="I104" s="87"/>
      <c r="J104" s="87"/>
      <c r="K104" s="87"/>
      <c r="L104" s="87"/>
      <c r="M104" s="87"/>
      <c r="N104" s="87"/>
      <c r="O104" s="87"/>
      <c r="P104" s="87"/>
    </row>
    <row r="105" spans="1:16" ht="15" customHeight="1" x14ac:dyDescent="0.2">
      <c r="A105" s="160">
        <v>79</v>
      </c>
      <c r="B105" s="161" t="str">
        <f t="shared" si="14"/>
        <v>O.K.</v>
      </c>
      <c r="C105" s="144" t="s">
        <v>3133</v>
      </c>
      <c r="D105" s="150"/>
      <c r="E105" s="87">
        <f t="shared" si="12"/>
        <v>0</v>
      </c>
      <c r="F105" s="87">
        <f t="shared" si="13"/>
        <v>0</v>
      </c>
      <c r="G105" s="87">
        <f>IF('PR-RAS'!D894&gt;'PR-RAS'!D500,1,0)</f>
        <v>0</v>
      </c>
      <c r="H105" s="87">
        <f>IF('PR-RAS'!E894&gt;'PR-RAS'!E500,1,0)</f>
        <v>0</v>
      </c>
      <c r="I105" s="87"/>
      <c r="J105" s="87"/>
      <c r="K105" s="87"/>
      <c r="L105" s="87"/>
      <c r="M105" s="87"/>
      <c r="N105" s="87"/>
      <c r="O105" s="87"/>
      <c r="P105" s="87"/>
    </row>
    <row r="106" spans="1:16" ht="15" customHeight="1" x14ac:dyDescent="0.2">
      <c r="A106" s="160">
        <v>80</v>
      </c>
      <c r="B106" s="161" t="str">
        <f t="shared" si="14"/>
        <v>O.K.</v>
      </c>
      <c r="C106" s="144" t="s">
        <v>3134</v>
      </c>
      <c r="D106" s="150"/>
      <c r="E106" s="87">
        <f t="shared" si="12"/>
        <v>0</v>
      </c>
      <c r="F106" s="87">
        <f t="shared" si="13"/>
        <v>0</v>
      </c>
      <c r="G106" s="87">
        <f>IF(SUM('PR-RAS'!D895:D896)&gt;'PR-RAS'!D501,1,0)</f>
        <v>0</v>
      </c>
      <c r="H106" s="87">
        <f>IF(SUM('PR-RAS'!E895:E896)&gt;'PR-RAS'!E501,1,0)</f>
        <v>0</v>
      </c>
      <c r="I106" s="87"/>
      <c r="J106" s="87"/>
      <c r="K106" s="87"/>
      <c r="L106" s="87"/>
      <c r="M106" s="87"/>
      <c r="N106" s="87"/>
      <c r="O106" s="87"/>
      <c r="P106" s="87"/>
    </row>
    <row r="107" spans="1:16" ht="15" customHeight="1" x14ac:dyDescent="0.2">
      <c r="A107" s="160">
        <v>81</v>
      </c>
      <c r="B107" s="161" t="str">
        <f t="shared" si="14"/>
        <v>O.K.</v>
      </c>
      <c r="C107" s="144" t="s">
        <v>3135</v>
      </c>
      <c r="D107" s="150"/>
      <c r="E107" s="87">
        <f t="shared" si="12"/>
        <v>0</v>
      </c>
      <c r="F107" s="87">
        <f t="shared" si="13"/>
        <v>0</v>
      </c>
      <c r="G107" s="87">
        <f>IF('PR-RAS'!D897&gt;'PR-RAS'!D503,1,0)</f>
        <v>0</v>
      </c>
      <c r="H107" s="87">
        <f>IF('PR-RAS'!E897&gt;'PR-RAS'!E503,1,0)</f>
        <v>0</v>
      </c>
      <c r="I107" s="87"/>
      <c r="J107" s="87"/>
      <c r="K107" s="87"/>
      <c r="L107" s="87"/>
      <c r="M107" s="87"/>
      <c r="N107" s="87"/>
      <c r="O107" s="87"/>
      <c r="P107" s="87"/>
    </row>
    <row r="108" spans="1:16" ht="15" customHeight="1" x14ac:dyDescent="0.2">
      <c r="A108" s="160">
        <v>82</v>
      </c>
      <c r="B108" s="161" t="str">
        <f t="shared" si="14"/>
        <v>O.K.</v>
      </c>
      <c r="C108" s="144" t="s">
        <v>3136</v>
      </c>
      <c r="D108" s="150"/>
      <c r="E108" s="87">
        <f t="shared" si="12"/>
        <v>0</v>
      </c>
      <c r="F108" s="87">
        <f t="shared" si="13"/>
        <v>0</v>
      </c>
      <c r="G108" s="87">
        <f>IF('PR-RAS'!D898&gt;'PR-RAS'!D504,1,0)</f>
        <v>0</v>
      </c>
      <c r="H108" s="87">
        <f>IF('PR-RAS'!E898&gt;'PR-RAS'!E504,1,0)</f>
        <v>0</v>
      </c>
      <c r="I108" s="87"/>
      <c r="J108" s="87"/>
      <c r="K108" s="87"/>
      <c r="L108" s="87"/>
      <c r="M108" s="87"/>
      <c r="N108" s="87"/>
      <c r="O108" s="87"/>
      <c r="P108" s="87"/>
    </row>
    <row r="109" spans="1:16" ht="15" customHeight="1" x14ac:dyDescent="0.2">
      <c r="A109" s="160">
        <v>83</v>
      </c>
      <c r="B109" s="161" t="str">
        <f t="shared" si="14"/>
        <v>O.K.</v>
      </c>
      <c r="C109" s="144" t="s">
        <v>3137</v>
      </c>
      <c r="D109" s="150"/>
      <c r="E109" s="87">
        <f t="shared" si="12"/>
        <v>0</v>
      </c>
      <c r="F109" s="87">
        <f t="shared" si="13"/>
        <v>0</v>
      </c>
      <c r="G109" s="87">
        <f>IF('PR-RAS'!D899&gt;'PR-RAS'!D505,1,0)</f>
        <v>0</v>
      </c>
      <c r="H109" s="87">
        <f>IF('PR-RAS'!E899&gt;'PR-RAS'!E505,1,0)</f>
        <v>0</v>
      </c>
      <c r="I109" s="87"/>
      <c r="J109" s="87"/>
      <c r="K109" s="87"/>
      <c r="L109" s="87"/>
      <c r="M109" s="87"/>
      <c r="N109" s="87"/>
      <c r="O109" s="87"/>
      <c r="P109" s="87"/>
    </row>
    <row r="110" spans="1:16" ht="15" customHeight="1" x14ac:dyDescent="0.2">
      <c r="A110" s="160">
        <v>84</v>
      </c>
      <c r="B110" s="161" t="str">
        <f t="shared" si="14"/>
        <v>O.K.</v>
      </c>
      <c r="C110" s="144" t="s">
        <v>3138</v>
      </c>
      <c r="D110" s="150"/>
      <c r="E110" s="87">
        <f t="shared" si="12"/>
        <v>0</v>
      </c>
      <c r="F110" s="87">
        <f t="shared" si="13"/>
        <v>0</v>
      </c>
      <c r="G110" s="87">
        <f>IF(ABS('PR-RAS'!D508-'PR-RAS'!D900-'PR-RAS'!D901)&gt;0,1,0)</f>
        <v>0</v>
      </c>
      <c r="H110" s="87">
        <f>IF(ABS('PR-RAS'!E508-'PR-RAS'!E900-'PR-RAS'!E901)&gt;0,1,0)</f>
        <v>0</v>
      </c>
      <c r="I110" s="87"/>
      <c r="J110" s="87"/>
      <c r="K110" s="87"/>
      <c r="L110" s="87"/>
      <c r="M110" s="87"/>
      <c r="N110" s="87"/>
      <c r="O110" s="87"/>
      <c r="P110" s="87"/>
    </row>
    <row r="111" spans="1:16" ht="15" customHeight="1" x14ac:dyDescent="0.2">
      <c r="A111" s="160">
        <v>85</v>
      </c>
      <c r="B111" s="161" t="str">
        <f t="shared" si="14"/>
        <v>O.K.</v>
      </c>
      <c r="C111" s="144" t="s">
        <v>3139</v>
      </c>
      <c r="D111" s="150"/>
      <c r="E111" s="87">
        <f t="shared" si="12"/>
        <v>0</v>
      </c>
      <c r="F111" s="87">
        <f t="shared" si="13"/>
        <v>0</v>
      </c>
      <c r="G111" s="87">
        <f>IF(ABS('PR-RAS'!D509-'PR-RAS'!D902-'PR-RAS'!D903)&gt;0,1,0)</f>
        <v>0</v>
      </c>
      <c r="H111" s="87">
        <f>IF(ABS('PR-RAS'!E509-'PR-RAS'!E902-'PR-RAS'!E903)&gt;0,1,0)</f>
        <v>0</v>
      </c>
      <c r="I111" s="87"/>
      <c r="J111" s="87"/>
      <c r="K111" s="87"/>
      <c r="L111" s="87"/>
      <c r="M111" s="87"/>
      <c r="N111" s="87"/>
      <c r="O111" s="87"/>
      <c r="P111" s="87"/>
    </row>
    <row r="112" spans="1:16" ht="15" customHeight="1" x14ac:dyDescent="0.2">
      <c r="A112" s="160">
        <v>86</v>
      </c>
      <c r="B112" s="161" t="str">
        <f t="shared" si="14"/>
        <v>O.K.</v>
      </c>
      <c r="C112" s="144" t="s">
        <v>3140</v>
      </c>
      <c r="D112" s="150"/>
      <c r="E112" s="87">
        <f t="shared" si="12"/>
        <v>0</v>
      </c>
      <c r="F112" s="87">
        <f t="shared" si="13"/>
        <v>0</v>
      </c>
      <c r="G112" s="87">
        <f>IF(ABS('PR-RAS'!D510-'PR-RAS'!D904-'PR-RAS'!D905)&gt;0,1,0)</f>
        <v>0</v>
      </c>
      <c r="H112" s="87">
        <f>IF(ABS('PR-RAS'!E510-'PR-RAS'!E904-'PR-RAS'!E905)&gt;0,1,0)</f>
        <v>0</v>
      </c>
      <c r="I112" s="87"/>
      <c r="J112" s="87"/>
      <c r="K112" s="87"/>
      <c r="L112" s="87"/>
      <c r="M112" s="87"/>
      <c r="N112" s="87"/>
      <c r="O112" s="87"/>
      <c r="P112" s="87"/>
    </row>
    <row r="113" spans="1:16" ht="15" customHeight="1" x14ac:dyDescent="0.2">
      <c r="A113" s="160">
        <v>87</v>
      </c>
      <c r="B113" s="161" t="str">
        <f t="shared" si="14"/>
        <v>O.K.</v>
      </c>
      <c r="C113" s="144" t="s">
        <v>3141</v>
      </c>
      <c r="D113" s="150"/>
      <c r="E113" s="87">
        <f t="shared" si="12"/>
        <v>0</v>
      </c>
      <c r="F113" s="87">
        <f t="shared" si="13"/>
        <v>0</v>
      </c>
      <c r="G113" s="87">
        <f>IF(ABS('PR-RAS'!D511-'PR-RAS'!D906-'PR-RAS'!D907)&gt;0,1,0)</f>
        <v>0</v>
      </c>
      <c r="H113" s="87">
        <f>IF(ABS('PR-RAS'!E511-'PR-RAS'!E906-'PR-RAS'!E907)&gt;0,1,0)</f>
        <v>0</v>
      </c>
      <c r="I113" s="87"/>
      <c r="J113" s="87"/>
      <c r="K113" s="87"/>
      <c r="L113" s="87"/>
      <c r="M113" s="87"/>
      <c r="N113" s="87"/>
      <c r="O113" s="87"/>
      <c r="P113" s="87"/>
    </row>
    <row r="114" spans="1:16" ht="15" customHeight="1" x14ac:dyDescent="0.2">
      <c r="A114" s="160">
        <v>88</v>
      </c>
      <c r="B114" s="161" t="str">
        <f t="shared" si="14"/>
        <v>O.K.</v>
      </c>
      <c r="C114" s="144" t="s">
        <v>3142</v>
      </c>
      <c r="D114" s="150"/>
      <c r="E114" s="87">
        <f t="shared" si="12"/>
        <v>0</v>
      </c>
      <c r="F114" s="87">
        <f t="shared" si="13"/>
        <v>0</v>
      </c>
      <c r="G114" s="87">
        <f>IF(ABS('PR-RAS'!D512-'PR-RAS'!D908-'PR-RAS'!D909)&gt;0,1,0)</f>
        <v>0</v>
      </c>
      <c r="H114" s="87">
        <f>IF(ABS('PR-RAS'!E512-'PR-RAS'!E908-'PR-RAS'!E909)&gt;0,1,0)</f>
        <v>0</v>
      </c>
      <c r="I114" s="87"/>
      <c r="J114" s="87"/>
      <c r="K114" s="87"/>
      <c r="L114" s="87"/>
      <c r="M114" s="87"/>
      <c r="N114" s="87"/>
      <c r="O114" s="87"/>
      <c r="P114" s="87"/>
    </row>
    <row r="115" spans="1:16" ht="15" customHeight="1" x14ac:dyDescent="0.2">
      <c r="A115" s="160">
        <v>89</v>
      </c>
      <c r="B115" s="161" t="str">
        <f t="shared" si="14"/>
        <v>O.K.</v>
      </c>
      <c r="C115" s="144" t="s">
        <v>3143</v>
      </c>
      <c r="D115" s="150"/>
      <c r="E115" s="87">
        <f t="shared" si="12"/>
        <v>0</v>
      </c>
      <c r="F115" s="87">
        <f t="shared" si="13"/>
        <v>0</v>
      </c>
      <c r="G115" s="87">
        <f>IF(ABS('PR-RAS'!D513-'PR-RAS'!D910-'PR-RAS'!D911)&gt;0,1,0)</f>
        <v>0</v>
      </c>
      <c r="H115" s="87">
        <f>IF(ABS('PR-RAS'!E513-'PR-RAS'!E910-'PR-RAS'!E911)&gt;0,1,0)</f>
        <v>0</v>
      </c>
      <c r="I115" s="87"/>
      <c r="J115" s="87"/>
      <c r="K115" s="87"/>
      <c r="L115" s="87"/>
      <c r="M115" s="87"/>
      <c r="N115" s="87"/>
      <c r="O115" s="87"/>
      <c r="P115" s="87"/>
    </row>
    <row r="116" spans="1:16" ht="15" customHeight="1" x14ac:dyDescent="0.2">
      <c r="A116" s="160">
        <v>90</v>
      </c>
      <c r="B116" s="161" t="str">
        <f t="shared" si="14"/>
        <v>O.K.</v>
      </c>
      <c r="C116" s="144" t="s">
        <v>3144</v>
      </c>
      <c r="D116" s="150"/>
      <c r="E116" s="87">
        <f t="shared" si="12"/>
        <v>0</v>
      </c>
      <c r="F116" s="87">
        <f t="shared" si="13"/>
        <v>0</v>
      </c>
      <c r="G116" s="87">
        <f>IF(ABS('PR-RAS'!D514-'PR-RAS'!D912-'PR-RAS'!D913)&gt;0,1,0)</f>
        <v>0</v>
      </c>
      <c r="H116" s="87">
        <f>IF(ABS('PR-RAS'!E514-'PR-RAS'!E912-'PR-RAS'!E913)&gt;0,1,0)</f>
        <v>0</v>
      </c>
      <c r="I116" s="87"/>
      <c r="J116" s="87"/>
      <c r="K116" s="87"/>
      <c r="L116" s="87"/>
      <c r="M116" s="87"/>
      <c r="N116" s="87"/>
      <c r="O116" s="87"/>
      <c r="P116" s="87"/>
    </row>
    <row r="117" spans="1:16" ht="15" customHeight="1" x14ac:dyDescent="0.2">
      <c r="A117" s="160">
        <v>91</v>
      </c>
      <c r="B117" s="161" t="str">
        <f t="shared" si="14"/>
        <v>O.K.</v>
      </c>
      <c r="C117" s="144" t="s">
        <v>3145</v>
      </c>
      <c r="D117" s="150"/>
      <c r="E117" s="87">
        <f t="shared" si="12"/>
        <v>0</v>
      </c>
      <c r="F117" s="87">
        <f t="shared" si="13"/>
        <v>0</v>
      </c>
      <c r="G117" s="87">
        <f>IF('PR-RAS'!D914&gt;'PR-RAS'!D526,1,0)</f>
        <v>0</v>
      </c>
      <c r="H117" s="87">
        <f>IF('PR-RAS'!E914&gt;'PR-RAS'!E526,1,0)</f>
        <v>0</v>
      </c>
      <c r="I117" s="87"/>
      <c r="J117" s="87"/>
      <c r="K117" s="87"/>
      <c r="L117" s="87"/>
      <c r="M117" s="87"/>
      <c r="N117" s="87"/>
      <c r="O117" s="87"/>
      <c r="P117" s="87"/>
    </row>
    <row r="118" spans="1:16" ht="15" customHeight="1" x14ac:dyDescent="0.2">
      <c r="A118" s="160">
        <v>92</v>
      </c>
      <c r="B118" s="161" t="str">
        <f t="shared" si="14"/>
        <v>O.K.</v>
      </c>
      <c r="C118" s="147" t="s">
        <v>3146</v>
      </c>
      <c r="D118" s="150"/>
      <c r="E118" s="87">
        <f t="shared" si="12"/>
        <v>0</v>
      </c>
      <c r="F118" s="87">
        <f t="shared" si="13"/>
        <v>0</v>
      </c>
      <c r="G118" s="87">
        <f>IF('PR-RAS'!D915&gt;'PR-RAS'!D536,1,0)</f>
        <v>0</v>
      </c>
      <c r="H118" s="87">
        <f>IF('PR-RAS'!E915&gt;'PR-RAS'!E536,1,0)</f>
        <v>0</v>
      </c>
      <c r="I118" s="87"/>
      <c r="J118" s="87"/>
      <c r="K118" s="87"/>
      <c r="L118" s="87"/>
      <c r="M118" s="87"/>
      <c r="N118" s="87"/>
      <c r="O118" s="87"/>
      <c r="P118" s="87"/>
    </row>
    <row r="119" spans="1:16" ht="15" customHeight="1" x14ac:dyDescent="0.2">
      <c r="A119" s="160">
        <v>93</v>
      </c>
      <c r="B119" s="161" t="str">
        <f t="shared" si="14"/>
        <v>O.K.</v>
      </c>
      <c r="C119" s="147" t="s">
        <v>3147</v>
      </c>
      <c r="D119" s="150"/>
      <c r="E119" s="87">
        <f t="shared" si="12"/>
        <v>0</v>
      </c>
      <c r="F119" s="87">
        <f t="shared" si="13"/>
        <v>0</v>
      </c>
      <c r="G119" s="87">
        <f>IF('PR-RAS'!D916&gt;'PR-RAS'!D539,1,0)</f>
        <v>0</v>
      </c>
      <c r="H119" s="87">
        <f>IF('PR-RAS'!E916&gt;'PR-RAS'!E539,1,0)</f>
        <v>0</v>
      </c>
      <c r="I119" s="87"/>
      <c r="J119" s="87"/>
      <c r="K119" s="87"/>
      <c r="L119" s="87"/>
      <c r="M119" s="87"/>
      <c r="N119" s="87"/>
      <c r="O119" s="87"/>
      <c r="P119" s="87"/>
    </row>
    <row r="120" spans="1:16" ht="15" customHeight="1" x14ac:dyDescent="0.2">
      <c r="A120" s="160">
        <v>94</v>
      </c>
      <c r="B120" s="161" t="str">
        <f t="shared" si="14"/>
        <v>O.K.</v>
      </c>
      <c r="C120" s="147" t="s">
        <v>3148</v>
      </c>
      <c r="D120" s="150"/>
      <c r="E120" s="87">
        <f t="shared" si="12"/>
        <v>0</v>
      </c>
      <c r="F120" s="87">
        <f t="shared" si="13"/>
        <v>0</v>
      </c>
      <c r="G120" s="87">
        <f>IF('PR-RAS'!D917&gt;'PR-RAS'!D540,1,0)</f>
        <v>0</v>
      </c>
      <c r="H120" s="87">
        <f>IF('PR-RAS'!E917&gt;'PR-RAS'!E540,1,0)</f>
        <v>0</v>
      </c>
      <c r="I120" s="87"/>
      <c r="J120" s="87"/>
      <c r="K120" s="87"/>
      <c r="L120" s="87"/>
      <c r="M120" s="87"/>
      <c r="N120" s="87"/>
      <c r="O120" s="87"/>
      <c r="P120" s="87"/>
    </row>
    <row r="121" spans="1:16" ht="15" customHeight="1" x14ac:dyDescent="0.2">
      <c r="A121" s="160">
        <v>95</v>
      </c>
      <c r="B121" s="161" t="str">
        <f t="shared" si="14"/>
        <v>O.K.</v>
      </c>
      <c r="C121" s="147" t="s">
        <v>3149</v>
      </c>
      <c r="D121" s="150"/>
      <c r="E121" s="87">
        <f t="shared" si="12"/>
        <v>0</v>
      </c>
      <c r="F121" s="87">
        <f t="shared" si="13"/>
        <v>0</v>
      </c>
      <c r="G121" s="87">
        <f>IF('PR-RAS'!D918&gt;'PR-RAS'!D541,1,0)</f>
        <v>0</v>
      </c>
      <c r="H121" s="87">
        <f>IF('PR-RAS'!E918&gt;'PR-RAS'!E541,1,0)</f>
        <v>0</v>
      </c>
      <c r="I121" s="87"/>
      <c r="J121" s="87"/>
      <c r="K121" s="87"/>
      <c r="L121" s="87"/>
      <c r="M121" s="87"/>
      <c r="N121" s="87"/>
      <c r="O121" s="87"/>
      <c r="P121" s="87"/>
    </row>
    <row r="122" spans="1:16" ht="15" customHeight="1" x14ac:dyDescent="0.2">
      <c r="A122" s="160">
        <v>96</v>
      </c>
      <c r="B122" s="161" t="str">
        <f t="shared" si="14"/>
        <v>O.K.</v>
      </c>
      <c r="C122" s="147" t="s">
        <v>3150</v>
      </c>
      <c r="D122" s="150"/>
      <c r="E122" s="87">
        <f t="shared" si="12"/>
        <v>0</v>
      </c>
      <c r="F122" s="87">
        <f t="shared" si="13"/>
        <v>0</v>
      </c>
      <c r="G122" s="87">
        <f>IF(ABS('PR-RAS'!D542-SUM('PR-RAS'!D919:D920))&gt;0,1,0)</f>
        <v>0</v>
      </c>
      <c r="H122" s="87">
        <f>IF(ABS('PR-RAS'!E542-SUM('PR-RAS'!E919:E920))&gt;0,1,0)</f>
        <v>0</v>
      </c>
      <c r="I122" s="87"/>
      <c r="J122" s="87"/>
      <c r="K122" s="87"/>
      <c r="L122" s="87"/>
      <c r="M122" s="87"/>
      <c r="N122" s="87"/>
      <c r="O122" s="87"/>
      <c r="P122" s="87"/>
    </row>
    <row r="123" spans="1:16" ht="15" customHeight="1" x14ac:dyDescent="0.2">
      <c r="A123" s="160">
        <v>97</v>
      </c>
      <c r="B123" s="161" t="str">
        <f t="shared" si="14"/>
        <v>O.K.</v>
      </c>
      <c r="C123" s="147" t="s">
        <v>3151</v>
      </c>
      <c r="D123" s="150"/>
      <c r="E123" s="87">
        <f t="shared" si="12"/>
        <v>0</v>
      </c>
      <c r="F123" s="87">
        <f t="shared" si="13"/>
        <v>0</v>
      </c>
      <c r="G123" s="87">
        <f>IF(SUM('PR-RAS'!D921:D921)&gt;'PR-RAS'!D544,1,0)</f>
        <v>0</v>
      </c>
      <c r="H123" s="87">
        <f>IF(SUM('PR-RAS'!E921:E921)&gt;'PR-RAS'!E544,1,0)</f>
        <v>0</v>
      </c>
      <c r="I123" s="87"/>
      <c r="J123" s="87"/>
      <c r="K123" s="87"/>
      <c r="L123" s="87"/>
      <c r="M123" s="87"/>
      <c r="N123" s="87"/>
      <c r="O123" s="87"/>
      <c r="P123" s="87"/>
    </row>
    <row r="124" spans="1:16" ht="15" customHeight="1" x14ac:dyDescent="0.2">
      <c r="A124" s="160">
        <v>98</v>
      </c>
      <c r="B124" s="161" t="str">
        <f t="shared" si="14"/>
        <v>O.K.</v>
      </c>
      <c r="C124" s="147" t="s">
        <v>3152</v>
      </c>
      <c r="D124" s="150"/>
      <c r="E124" s="87">
        <f t="shared" si="12"/>
        <v>0</v>
      </c>
      <c r="F124" s="87">
        <f t="shared" si="13"/>
        <v>0</v>
      </c>
      <c r="G124" s="87">
        <f>IF(SUM('PR-RAS'!D922:D922)&gt;'PR-RAS'!D545,1,0)</f>
        <v>0</v>
      </c>
      <c r="H124" s="87">
        <f>IF(SUM('PR-RAS'!E922:E922)&gt;'PR-RAS'!E545,1,0)</f>
        <v>0</v>
      </c>
      <c r="I124" s="87"/>
      <c r="J124" s="87"/>
      <c r="K124" s="87"/>
      <c r="L124" s="87"/>
      <c r="M124" s="87"/>
      <c r="N124" s="87"/>
      <c r="O124" s="87"/>
      <c r="P124" s="87"/>
    </row>
    <row r="125" spans="1:16" ht="15" customHeight="1" x14ac:dyDescent="0.2">
      <c r="A125" s="160">
        <v>99</v>
      </c>
      <c r="B125" s="161" t="str">
        <f t="shared" si="14"/>
        <v>O.K.</v>
      </c>
      <c r="C125" s="147" t="s">
        <v>3153</v>
      </c>
      <c r="D125" s="150"/>
      <c r="E125" s="87">
        <f t="shared" si="12"/>
        <v>0</v>
      </c>
      <c r="F125" s="87">
        <f t="shared" si="13"/>
        <v>0</v>
      </c>
      <c r="G125" s="87">
        <f>IF(SUM('PR-RAS'!D923:D923)&gt;'PR-RAS'!D546,1,0)</f>
        <v>0</v>
      </c>
      <c r="H125" s="87">
        <f>IF(SUM('PR-RAS'!E923:E923)&gt;'PR-RAS'!E546,1,0)</f>
        <v>0</v>
      </c>
      <c r="I125" s="87"/>
      <c r="J125" s="87"/>
      <c r="K125" s="87"/>
      <c r="L125" s="87"/>
      <c r="M125" s="87"/>
      <c r="N125" s="87"/>
      <c r="O125" s="87"/>
      <c r="P125" s="87"/>
    </row>
    <row r="126" spans="1:16" ht="15" customHeight="1" x14ac:dyDescent="0.2">
      <c r="A126" s="160">
        <v>100</v>
      </c>
      <c r="B126" s="161" t="str">
        <f t="shared" si="14"/>
        <v>O.K.</v>
      </c>
      <c r="C126" s="147" t="s">
        <v>3154</v>
      </c>
      <c r="D126" s="150"/>
      <c r="E126" s="87">
        <f t="shared" si="12"/>
        <v>0</v>
      </c>
      <c r="F126" s="87">
        <f t="shared" si="13"/>
        <v>0</v>
      </c>
      <c r="G126" s="87">
        <f>IF(ABS('PR-RAS'!D551-SUM('PR-RAS'!D924:D925))&gt;0,1,0)</f>
        <v>0</v>
      </c>
      <c r="H126" s="87">
        <f>IF(ABS('PR-RAS'!E551-SUM('PR-RAS'!E924:E925))&gt;0,1,0)</f>
        <v>0</v>
      </c>
      <c r="I126" s="87"/>
      <c r="J126" s="87"/>
      <c r="K126" s="87"/>
      <c r="L126" s="87"/>
      <c r="M126" s="87"/>
      <c r="N126" s="87"/>
      <c r="O126" s="87"/>
      <c r="P126" s="87"/>
    </row>
    <row r="127" spans="1:16" ht="15" customHeight="1" x14ac:dyDescent="0.2">
      <c r="A127" s="160">
        <v>101</v>
      </c>
      <c r="B127" s="161" t="str">
        <f t="shared" si="14"/>
        <v>O.K.</v>
      </c>
      <c r="C127" s="147" t="s">
        <v>3155</v>
      </c>
      <c r="D127" s="150"/>
      <c r="E127" s="87">
        <f t="shared" si="12"/>
        <v>0</v>
      </c>
      <c r="F127" s="87">
        <f t="shared" si="13"/>
        <v>0</v>
      </c>
      <c r="G127" s="87">
        <f>IF(ABS('PR-RAS'!D552-SUM('PR-RAS'!D926:D927))&gt;0,1,0)</f>
        <v>0</v>
      </c>
      <c r="H127" s="87">
        <f>IF(ABS('PR-RAS'!E552-SUM('PR-RAS'!E926:E927))&gt;0,1,0)</f>
        <v>0</v>
      </c>
      <c r="I127" s="87"/>
      <c r="J127" s="87"/>
      <c r="K127" s="87"/>
      <c r="L127" s="87"/>
      <c r="M127" s="87"/>
      <c r="N127" s="87"/>
      <c r="O127" s="87"/>
      <c r="P127" s="87"/>
    </row>
    <row r="128" spans="1:16" ht="15" customHeight="1" x14ac:dyDescent="0.2">
      <c r="A128" s="160">
        <v>102</v>
      </c>
      <c r="B128" s="161" t="str">
        <f t="shared" si="14"/>
        <v>O.K.</v>
      </c>
      <c r="C128" s="147" t="s">
        <v>3156</v>
      </c>
      <c r="D128" s="150"/>
      <c r="E128" s="87">
        <f t="shared" si="12"/>
        <v>0</v>
      </c>
      <c r="F128" s="87">
        <f t="shared" si="13"/>
        <v>0</v>
      </c>
      <c r="G128" s="87">
        <f>IF(ABS('PR-RAS'!D556-SUM('PR-RAS'!D928:D929))&gt;0,1,0)</f>
        <v>0</v>
      </c>
      <c r="H128" s="87">
        <f>IF(ABS('PR-RAS'!E556-SUM('PR-RAS'!E928:E929))&gt;0,1,0)</f>
        <v>0</v>
      </c>
      <c r="I128" s="87"/>
      <c r="J128" s="87"/>
      <c r="K128" s="87"/>
      <c r="L128" s="87"/>
      <c r="M128" s="87"/>
      <c r="N128" s="87"/>
      <c r="O128" s="87"/>
      <c r="P128" s="87"/>
    </row>
    <row r="129" spans="1:16" ht="15" customHeight="1" x14ac:dyDescent="0.2">
      <c r="A129" s="160">
        <v>103</v>
      </c>
      <c r="B129" s="161" t="str">
        <f t="shared" si="14"/>
        <v>O.K.</v>
      </c>
      <c r="C129" s="147" t="s">
        <v>3157</v>
      </c>
      <c r="D129" s="150"/>
      <c r="E129" s="87">
        <f t="shared" si="12"/>
        <v>0</v>
      </c>
      <c r="F129" s="87">
        <f t="shared" si="13"/>
        <v>0</v>
      </c>
      <c r="G129" s="87">
        <f>IF(ABS('PR-RAS'!D557-SUM('PR-RAS'!D930:D931))&gt;0,1,0)</f>
        <v>0</v>
      </c>
      <c r="H129" s="87">
        <f>IF(ABS('PR-RAS'!E557-SUM('PR-RAS'!E930:E931))&gt;0,1,0)</f>
        <v>0</v>
      </c>
      <c r="I129" s="87"/>
      <c r="J129" s="87"/>
      <c r="K129" s="87"/>
      <c r="L129" s="87"/>
      <c r="M129" s="87"/>
      <c r="N129" s="87"/>
      <c r="O129" s="87"/>
      <c r="P129" s="87"/>
    </row>
    <row r="130" spans="1:16" ht="15" customHeight="1" x14ac:dyDescent="0.2">
      <c r="A130" s="160">
        <v>104</v>
      </c>
      <c r="B130" s="161" t="str">
        <f t="shared" si="14"/>
        <v>O.K.</v>
      </c>
      <c r="C130" s="147" t="s">
        <v>3158</v>
      </c>
      <c r="D130" s="150"/>
      <c r="E130" s="87">
        <f t="shared" si="12"/>
        <v>0</v>
      </c>
      <c r="F130" s="87">
        <f t="shared" si="13"/>
        <v>0</v>
      </c>
      <c r="G130" s="87">
        <f>IF(ABS('PR-RAS'!D558-SUM('PR-RAS'!D932:D933))&gt;0,1,0)</f>
        <v>0</v>
      </c>
      <c r="H130" s="87">
        <f>IF(ABS('PR-RAS'!E558-SUM('PR-RAS'!E932:E933))&gt;0,1,0)</f>
        <v>0</v>
      </c>
      <c r="I130" s="87"/>
      <c r="J130" s="87"/>
      <c r="K130" s="87"/>
      <c r="L130" s="87"/>
      <c r="M130" s="87"/>
      <c r="N130" s="87"/>
      <c r="O130" s="87"/>
      <c r="P130" s="87"/>
    </row>
    <row r="131" spans="1:16" ht="15" customHeight="1" x14ac:dyDescent="0.2">
      <c r="A131" s="160">
        <v>105</v>
      </c>
      <c r="B131" s="161" t="str">
        <f t="shared" si="14"/>
        <v>O.K.</v>
      </c>
      <c r="C131" s="147" t="s">
        <v>3159</v>
      </c>
      <c r="D131" s="150"/>
      <c r="E131" s="87">
        <f t="shared" si="12"/>
        <v>0</v>
      </c>
      <c r="F131" s="87">
        <f t="shared" si="13"/>
        <v>0</v>
      </c>
      <c r="G131" s="87">
        <f>IF(ABS('PR-RAS'!D559-SUM('PR-RAS'!D934:D935))&gt;0,1,0)</f>
        <v>0</v>
      </c>
      <c r="H131" s="87">
        <f>IF(ABS('PR-RAS'!E559-SUM('PR-RAS'!E934:E935))&gt;0,1,0)</f>
        <v>0</v>
      </c>
      <c r="I131" s="87"/>
      <c r="J131" s="87"/>
      <c r="K131" s="87"/>
      <c r="L131" s="87"/>
      <c r="M131" s="87"/>
      <c r="N131" s="87"/>
      <c r="O131" s="87"/>
      <c r="P131" s="87"/>
    </row>
    <row r="132" spans="1:16" ht="15" customHeight="1" x14ac:dyDescent="0.2">
      <c r="A132" s="160">
        <v>106</v>
      </c>
      <c r="B132" s="161" t="str">
        <f t="shared" si="14"/>
        <v>O.K.</v>
      </c>
      <c r="C132" s="147" t="s">
        <v>3160</v>
      </c>
      <c r="D132" s="150"/>
      <c r="E132" s="87">
        <f t="shared" si="12"/>
        <v>0</v>
      </c>
      <c r="F132" s="87">
        <f t="shared" si="13"/>
        <v>0</v>
      </c>
      <c r="G132" s="87">
        <f>IF(ABS('PR-RAS'!D560-SUM('PR-RAS'!D936:D937))&gt;0,1,0)</f>
        <v>0</v>
      </c>
      <c r="H132" s="87">
        <f>IF(ABS('PR-RAS'!E560-SUM('PR-RAS'!E936:E937))&gt;0,1,0)</f>
        <v>0</v>
      </c>
      <c r="I132" s="87"/>
      <c r="J132" s="87"/>
      <c r="K132" s="87"/>
      <c r="L132" s="87"/>
      <c r="M132" s="87"/>
      <c r="N132" s="87"/>
      <c r="O132" s="87"/>
      <c r="P132" s="87"/>
    </row>
    <row r="133" spans="1:16" ht="15" customHeight="1" x14ac:dyDescent="0.2">
      <c r="A133" s="160">
        <v>107</v>
      </c>
      <c r="B133" s="161" t="str">
        <f t="shared" si="14"/>
        <v>O.K.</v>
      </c>
      <c r="C133" s="147" t="s">
        <v>3161</v>
      </c>
      <c r="D133" s="150"/>
      <c r="E133" s="87">
        <f t="shared" si="12"/>
        <v>0</v>
      </c>
      <c r="F133" s="87">
        <f t="shared" si="13"/>
        <v>0</v>
      </c>
      <c r="G133" s="87">
        <f>IF(ABS('PR-RAS'!D561-SUM('PR-RAS'!D938:D939))&gt;0,1,0)</f>
        <v>0</v>
      </c>
      <c r="H133" s="87">
        <f>IF(ABS('PR-RAS'!E561-SUM('PR-RAS'!E938:E939))&gt;0,1,0)</f>
        <v>0</v>
      </c>
      <c r="I133" s="87"/>
      <c r="J133" s="87"/>
      <c r="K133" s="87"/>
      <c r="L133" s="87"/>
      <c r="M133" s="87"/>
      <c r="N133" s="87"/>
      <c r="O133" s="87"/>
      <c r="P133" s="87"/>
    </row>
    <row r="134" spans="1:16" ht="15" customHeight="1" x14ac:dyDescent="0.2">
      <c r="A134" s="160">
        <v>108</v>
      </c>
      <c r="B134" s="161" t="str">
        <f t="shared" si="14"/>
        <v>O.K.</v>
      </c>
      <c r="C134" s="147" t="s">
        <v>3162</v>
      </c>
      <c r="D134" s="150"/>
      <c r="E134" s="87">
        <f t="shared" si="12"/>
        <v>0</v>
      </c>
      <c r="F134" s="87">
        <f t="shared" si="13"/>
        <v>0</v>
      </c>
      <c r="G134" s="87">
        <f>IF(ABS('PR-RAS'!D562-SUM('PR-RAS'!D940:D941))&gt;0,1,0)</f>
        <v>0</v>
      </c>
      <c r="H134" s="87">
        <f>IF(ABS('PR-RAS'!E562-SUM('PR-RAS'!E940:E941))&gt;0,1,0)</f>
        <v>0</v>
      </c>
      <c r="I134" s="87"/>
      <c r="J134" s="87"/>
      <c r="K134" s="87"/>
      <c r="L134" s="87"/>
      <c r="M134" s="87"/>
      <c r="N134" s="87"/>
      <c r="O134" s="87"/>
      <c r="P134" s="87"/>
    </row>
    <row r="135" spans="1:16" ht="15" customHeight="1" x14ac:dyDescent="0.2">
      <c r="A135" s="160">
        <v>109</v>
      </c>
      <c r="B135" s="161" t="str">
        <f t="shared" si="14"/>
        <v>O.K.</v>
      </c>
      <c r="C135" s="144" t="s">
        <v>3163</v>
      </c>
      <c r="D135" s="150"/>
      <c r="E135" s="87">
        <f t="shared" si="12"/>
        <v>0</v>
      </c>
      <c r="F135" s="87">
        <f t="shared" si="13"/>
        <v>0</v>
      </c>
      <c r="G135" s="87">
        <f>IF('PR-RAS'!D942&gt;'PR-RAS'!D595,1,0)</f>
        <v>0</v>
      </c>
      <c r="H135" s="87">
        <f>IF('PR-RAS'!E942&gt;'PR-RAS'!E595,1,0)</f>
        <v>0</v>
      </c>
      <c r="I135" s="87"/>
      <c r="J135" s="87"/>
      <c r="K135" s="87"/>
      <c r="L135" s="87"/>
      <c r="M135" s="87"/>
      <c r="N135" s="87"/>
      <c r="O135" s="87"/>
      <c r="P135" s="87"/>
    </row>
    <row r="136" spans="1:16" ht="15" customHeight="1" x14ac:dyDescent="0.2">
      <c r="A136" s="160">
        <v>110</v>
      </c>
      <c r="B136" s="161" t="str">
        <f t="shared" si="14"/>
        <v>O.K.</v>
      </c>
      <c r="C136" s="144" t="s">
        <v>3164</v>
      </c>
      <c r="D136" s="150"/>
      <c r="E136" s="87">
        <f t="shared" si="12"/>
        <v>0</v>
      </c>
      <c r="F136" s="87">
        <f t="shared" si="13"/>
        <v>0</v>
      </c>
      <c r="G136" s="87">
        <f>IF('PR-RAS'!D943&gt;'PR-RAS'!D596,1,0)</f>
        <v>0</v>
      </c>
      <c r="H136" s="87">
        <f>IF('PR-RAS'!E943&gt;'PR-RAS'!E596,1,0)</f>
        <v>0</v>
      </c>
      <c r="I136" s="87"/>
      <c r="J136" s="87"/>
      <c r="K136" s="87"/>
      <c r="L136" s="87"/>
      <c r="M136" s="87"/>
      <c r="N136" s="87"/>
      <c r="O136" s="87"/>
      <c r="P136" s="87"/>
    </row>
    <row r="137" spans="1:16" ht="15" customHeight="1" x14ac:dyDescent="0.2">
      <c r="A137" s="160">
        <v>111</v>
      </c>
      <c r="B137" s="161" t="str">
        <f t="shared" si="14"/>
        <v>O.K.</v>
      </c>
      <c r="C137" s="144" t="s">
        <v>3165</v>
      </c>
      <c r="D137" s="150"/>
      <c r="E137" s="87">
        <f t="shared" si="12"/>
        <v>0</v>
      </c>
      <c r="F137" s="87">
        <f t="shared" si="13"/>
        <v>0</v>
      </c>
      <c r="G137" s="87">
        <f>IF('PR-RAS'!D944&gt;'PR-RAS'!D597,1,0)</f>
        <v>0</v>
      </c>
      <c r="H137" s="87">
        <f>IF('PR-RAS'!E944&gt;'PR-RAS'!E597,1,0)</f>
        <v>0</v>
      </c>
      <c r="I137" s="87"/>
      <c r="J137" s="87"/>
      <c r="K137" s="87"/>
      <c r="L137" s="87"/>
      <c r="M137" s="87"/>
      <c r="N137" s="87"/>
      <c r="O137" s="87"/>
      <c r="P137" s="87"/>
    </row>
    <row r="138" spans="1:16" ht="15" customHeight="1" x14ac:dyDescent="0.2">
      <c r="A138" s="160">
        <v>112</v>
      </c>
      <c r="B138" s="161" t="str">
        <f t="shared" si="14"/>
        <v>O.K.</v>
      </c>
      <c r="C138" s="144" t="s">
        <v>3166</v>
      </c>
      <c r="D138" s="150"/>
      <c r="E138" s="87">
        <f t="shared" si="12"/>
        <v>0</v>
      </c>
      <c r="F138" s="87">
        <f t="shared" si="13"/>
        <v>0</v>
      </c>
      <c r="G138" s="87">
        <f>IF('PR-RAS'!D945&gt;'PR-RAS'!D598,1,0)</f>
        <v>0</v>
      </c>
      <c r="H138" s="87">
        <f>IF('PR-RAS'!E945&gt;'PR-RAS'!E598,1,0)</f>
        <v>0</v>
      </c>
      <c r="I138" s="87"/>
      <c r="J138" s="87"/>
      <c r="K138" s="87"/>
      <c r="L138" s="87"/>
      <c r="M138" s="87"/>
      <c r="N138" s="87"/>
      <c r="O138" s="87"/>
      <c r="P138" s="87"/>
    </row>
    <row r="139" spans="1:16" ht="15" customHeight="1" x14ac:dyDescent="0.2">
      <c r="A139" s="160">
        <v>113</v>
      </c>
      <c r="B139" s="161" t="str">
        <f t="shared" si="14"/>
        <v>O.K.</v>
      </c>
      <c r="C139" s="144" t="s">
        <v>3167</v>
      </c>
      <c r="D139" s="150"/>
      <c r="E139" s="87">
        <f t="shared" si="12"/>
        <v>0</v>
      </c>
      <c r="F139" s="87">
        <f t="shared" si="13"/>
        <v>0</v>
      </c>
      <c r="G139" s="87">
        <f>IF(SUM('PR-RAS'!D946:D948)&gt;'PR-RAS'!D600,1,0)</f>
        <v>0</v>
      </c>
      <c r="H139" s="87">
        <f>IF(SUM('PR-RAS'!E946:E948)&gt;'PR-RAS'!E600,1,0)</f>
        <v>0</v>
      </c>
      <c r="I139" s="87"/>
      <c r="J139" s="87"/>
      <c r="K139" s="87"/>
      <c r="L139" s="87"/>
      <c r="M139" s="87"/>
      <c r="N139" s="87"/>
      <c r="O139" s="87"/>
      <c r="P139" s="87"/>
    </row>
    <row r="140" spans="1:16" ht="15" customHeight="1" x14ac:dyDescent="0.2">
      <c r="A140" s="160">
        <v>114</v>
      </c>
      <c r="B140" s="161" t="str">
        <f t="shared" si="14"/>
        <v>O.K.</v>
      </c>
      <c r="C140" s="144" t="s">
        <v>3168</v>
      </c>
      <c r="D140" s="150"/>
      <c r="E140" s="87">
        <f t="shared" si="12"/>
        <v>0</v>
      </c>
      <c r="F140" s="87">
        <f t="shared" si="13"/>
        <v>0</v>
      </c>
      <c r="G140" s="87">
        <f>IF('PR-RAS'!D949&gt;'PR-RAS'!D601,1,0)</f>
        <v>0</v>
      </c>
      <c r="H140" s="87">
        <f>IF('PR-RAS'!E949&gt;'PR-RAS'!E601,1,0)</f>
        <v>0</v>
      </c>
      <c r="I140" s="87"/>
      <c r="J140" s="87"/>
      <c r="K140" s="87"/>
      <c r="L140" s="87"/>
      <c r="M140" s="87"/>
      <c r="N140" s="87"/>
      <c r="O140" s="87"/>
      <c r="P140" s="87"/>
    </row>
    <row r="141" spans="1:16" ht="15" customHeight="1" x14ac:dyDescent="0.2">
      <c r="A141" s="160">
        <v>115</v>
      </c>
      <c r="B141" s="161" t="str">
        <f t="shared" si="14"/>
        <v>O.K.</v>
      </c>
      <c r="C141" s="144" t="s">
        <v>3169</v>
      </c>
      <c r="D141" s="150"/>
      <c r="E141" s="87">
        <f t="shared" si="12"/>
        <v>0</v>
      </c>
      <c r="F141" s="87">
        <f t="shared" si="13"/>
        <v>0</v>
      </c>
      <c r="G141" s="87">
        <f>IF('PR-RAS'!D950+'PR-RAS'!D951&gt;'PR-RAS'!D602,1,0)</f>
        <v>0</v>
      </c>
      <c r="H141" s="87">
        <f>IF('PR-RAS'!E950+'PR-RAS'!E951&gt;'PR-RAS'!E602,1,0)</f>
        <v>0</v>
      </c>
      <c r="I141" s="87"/>
      <c r="J141" s="87"/>
      <c r="K141" s="87"/>
      <c r="L141" s="87"/>
      <c r="M141" s="87"/>
      <c r="N141" s="87"/>
      <c r="O141" s="87"/>
      <c r="P141" s="87"/>
    </row>
    <row r="142" spans="1:16" ht="15" customHeight="1" x14ac:dyDescent="0.2">
      <c r="A142" s="160">
        <v>116</v>
      </c>
      <c r="B142" s="161" t="str">
        <f t="shared" si="14"/>
        <v>O.K.</v>
      </c>
      <c r="C142" s="144" t="s">
        <v>3170</v>
      </c>
      <c r="D142" s="150"/>
      <c r="E142" s="87">
        <f t="shared" si="12"/>
        <v>0</v>
      </c>
      <c r="F142" s="87">
        <f t="shared" si="13"/>
        <v>0</v>
      </c>
      <c r="G142" s="87">
        <f>IF('PR-RAS'!D952&gt;'PR-RAS'!D603,1,0)</f>
        <v>0</v>
      </c>
      <c r="H142" s="87">
        <f>IF('PR-RAS'!E952&gt;'PR-RAS'!E603,1,0)</f>
        <v>0</v>
      </c>
      <c r="I142" s="87"/>
      <c r="J142" s="87"/>
      <c r="K142" s="87"/>
      <c r="L142" s="87"/>
      <c r="M142" s="87"/>
      <c r="N142" s="87"/>
      <c r="O142" s="87"/>
      <c r="P142" s="87"/>
    </row>
    <row r="143" spans="1:16" ht="15" customHeight="1" x14ac:dyDescent="0.2">
      <c r="A143" s="160">
        <v>117</v>
      </c>
      <c r="B143" s="161" t="str">
        <f t="shared" si="14"/>
        <v>O.K.</v>
      </c>
      <c r="C143" s="144" t="s">
        <v>3171</v>
      </c>
      <c r="D143" s="150"/>
      <c r="E143" s="87">
        <f t="shared" si="12"/>
        <v>0</v>
      </c>
      <c r="F143" s="87">
        <f t="shared" si="13"/>
        <v>0</v>
      </c>
      <c r="G143" s="87">
        <f>IF(SUM('PR-RAS'!D953:D955)&gt;'PR-RAS'!D606,1,0)</f>
        <v>0</v>
      </c>
      <c r="H143" s="87">
        <f>IF(SUM('PR-RAS'!E953:E955)&gt;'PR-RAS'!E606,1,0)</f>
        <v>0</v>
      </c>
      <c r="I143" s="87"/>
      <c r="J143" s="87"/>
      <c r="K143" s="87"/>
      <c r="L143" s="87"/>
      <c r="M143" s="87"/>
      <c r="N143" s="87"/>
      <c r="O143" s="87"/>
      <c r="P143" s="87"/>
    </row>
    <row r="144" spans="1:16" ht="15" customHeight="1" x14ac:dyDescent="0.2">
      <c r="A144" s="160">
        <v>118</v>
      </c>
      <c r="B144" s="161" t="str">
        <f t="shared" si="14"/>
        <v>O.K.</v>
      </c>
      <c r="C144" s="144" t="s">
        <v>3172</v>
      </c>
      <c r="D144" s="150"/>
      <c r="E144" s="87">
        <f t="shared" si="12"/>
        <v>0</v>
      </c>
      <c r="F144" s="87">
        <f t="shared" si="13"/>
        <v>0</v>
      </c>
      <c r="G144" s="87">
        <f>IF('PR-RAS'!D956&gt;'PR-RAS'!D607,1,0)</f>
        <v>0</v>
      </c>
      <c r="H144" s="87">
        <f>IF('PR-RAS'!E956&gt;'PR-RAS'!E607,1,0)</f>
        <v>0</v>
      </c>
      <c r="I144" s="87"/>
      <c r="J144" s="87"/>
      <c r="K144" s="87"/>
      <c r="L144" s="87"/>
      <c r="M144" s="87"/>
      <c r="N144" s="87"/>
      <c r="O144" s="87"/>
      <c r="P144" s="87"/>
    </row>
    <row r="145" spans="1:16" ht="15" customHeight="1" x14ac:dyDescent="0.2">
      <c r="A145" s="160">
        <v>119</v>
      </c>
      <c r="B145" s="161" t="str">
        <f t="shared" si="14"/>
        <v>O.K.</v>
      </c>
      <c r="C145" s="144" t="s">
        <v>3173</v>
      </c>
      <c r="D145" s="150"/>
      <c r="E145" s="87">
        <f t="shared" si="12"/>
        <v>0</v>
      </c>
      <c r="F145" s="87">
        <f t="shared" si="13"/>
        <v>0</v>
      </c>
      <c r="G145" s="87">
        <f>IF(SUM('PR-RAS'!D957:D958)&gt;'PR-RAS'!D608,1,0)</f>
        <v>0</v>
      </c>
      <c r="H145" s="87">
        <f>IF(SUM('PR-RAS'!E957:E958)&gt;'PR-RAS'!E608,1,0)</f>
        <v>0</v>
      </c>
      <c r="I145" s="87"/>
      <c r="J145" s="87"/>
      <c r="K145" s="87"/>
      <c r="L145" s="87"/>
      <c r="M145" s="87"/>
      <c r="N145" s="87"/>
      <c r="O145" s="87"/>
      <c r="P145" s="87"/>
    </row>
    <row r="146" spans="1:16" ht="15" customHeight="1" x14ac:dyDescent="0.2">
      <c r="A146" s="160">
        <v>120</v>
      </c>
      <c r="B146" s="161" t="str">
        <f t="shared" si="14"/>
        <v>O.K.</v>
      </c>
      <c r="C146" s="144" t="s">
        <v>3174</v>
      </c>
      <c r="D146" s="150"/>
      <c r="E146" s="87">
        <f t="shared" si="12"/>
        <v>0</v>
      </c>
      <c r="F146" s="87">
        <f t="shared" si="13"/>
        <v>0</v>
      </c>
      <c r="G146" s="87">
        <f>IF(SUM('PR-RAS'!D959:D961)&gt;'PR-RAS'!D609,1,0)</f>
        <v>0</v>
      </c>
      <c r="H146" s="87">
        <f>IF(SUM('PR-RAS'!E959:E961)&gt;'PR-RAS'!E609,1,0)</f>
        <v>0</v>
      </c>
      <c r="I146" s="87"/>
      <c r="J146" s="87"/>
      <c r="K146" s="87"/>
      <c r="L146" s="87"/>
      <c r="M146" s="87"/>
      <c r="N146" s="87"/>
      <c r="O146" s="87"/>
      <c r="P146" s="87"/>
    </row>
    <row r="147" spans="1:16" ht="15" customHeight="1" x14ac:dyDescent="0.2">
      <c r="A147" s="160">
        <v>121</v>
      </c>
      <c r="B147" s="161" t="str">
        <f t="shared" si="14"/>
        <v>O.K.</v>
      </c>
      <c r="C147" s="144" t="s">
        <v>3175</v>
      </c>
      <c r="D147" s="150"/>
      <c r="E147" s="87">
        <f t="shared" si="12"/>
        <v>0</v>
      </c>
      <c r="F147" s="87">
        <f t="shared" si="13"/>
        <v>0</v>
      </c>
      <c r="G147" s="87">
        <f>IF('PR-RAS'!D962&gt;'PR-RAS'!D610,1,0)</f>
        <v>0</v>
      </c>
      <c r="H147" s="87">
        <f>IF('PR-RAS'!E962&gt;'PR-RAS'!E610,1,0)</f>
        <v>0</v>
      </c>
      <c r="I147" s="87"/>
      <c r="J147" s="87"/>
      <c r="K147" s="87"/>
      <c r="L147" s="87"/>
      <c r="M147" s="87"/>
      <c r="N147" s="87"/>
      <c r="O147" s="87"/>
      <c r="P147" s="87"/>
    </row>
    <row r="148" spans="1:16" ht="15" customHeight="1" x14ac:dyDescent="0.2">
      <c r="A148" s="160">
        <v>122</v>
      </c>
      <c r="B148" s="161" t="str">
        <f t="shared" si="14"/>
        <v>O.K.</v>
      </c>
      <c r="C148" s="144" t="s">
        <v>3176</v>
      </c>
      <c r="D148" s="150"/>
      <c r="E148" s="87">
        <f t="shared" ref="E148:E211" si="15">MAX(G148:K148)</f>
        <v>0</v>
      </c>
      <c r="F148" s="87">
        <f t="shared" si="13"/>
        <v>0</v>
      </c>
      <c r="G148" s="87">
        <f>IF(SUM('PR-RAS'!D963:D964)&gt;'PR-RAS'!D611,1,0)</f>
        <v>0</v>
      </c>
      <c r="H148" s="87">
        <f>IF(SUM('PR-RAS'!E963:E964)&gt;'PR-RAS'!E611,1,0)</f>
        <v>0</v>
      </c>
      <c r="I148" s="87"/>
      <c r="J148" s="87"/>
      <c r="K148" s="87"/>
      <c r="L148" s="87"/>
      <c r="M148" s="87"/>
      <c r="N148" s="87"/>
      <c r="O148" s="87"/>
      <c r="P148" s="87"/>
    </row>
    <row r="149" spans="1:16" ht="15" customHeight="1" x14ac:dyDescent="0.2">
      <c r="A149" s="160">
        <v>123</v>
      </c>
      <c r="B149" s="161" t="str">
        <f t="shared" si="14"/>
        <v>O.K.</v>
      </c>
      <c r="C149" s="144" t="s">
        <v>3177</v>
      </c>
      <c r="D149" s="150"/>
      <c r="E149" s="87">
        <f t="shared" si="15"/>
        <v>0</v>
      </c>
      <c r="F149" s="87">
        <f t="shared" ref="F149:F212" si="16">MAX(L149:O149)</f>
        <v>0</v>
      </c>
      <c r="G149" s="87">
        <f>IF('PR-RAS'!D965&gt;'PR-RAS'!D613,1,0)</f>
        <v>0</v>
      </c>
      <c r="H149" s="87">
        <f>IF('PR-RAS'!E965&gt;'PR-RAS'!E613,1,0)</f>
        <v>0</v>
      </c>
      <c r="I149" s="87"/>
      <c r="J149" s="87"/>
      <c r="K149" s="87"/>
      <c r="L149" s="87"/>
      <c r="M149" s="87"/>
      <c r="N149" s="87"/>
      <c r="O149" s="87"/>
      <c r="P149" s="87"/>
    </row>
    <row r="150" spans="1:16" ht="15" customHeight="1" x14ac:dyDescent="0.2">
      <c r="A150" s="160">
        <v>124</v>
      </c>
      <c r="B150" s="161" t="str">
        <f t="shared" si="14"/>
        <v>O.K.</v>
      </c>
      <c r="C150" s="145" t="s">
        <v>3178</v>
      </c>
      <c r="D150" s="150"/>
      <c r="E150" s="87">
        <f t="shared" si="15"/>
        <v>0</v>
      </c>
      <c r="F150" s="87">
        <f t="shared" si="16"/>
        <v>0</v>
      </c>
      <c r="G150" s="87">
        <f>IF('PR-RAS'!D966&gt;'PR-RAS'!D614,1,0)</f>
        <v>0</v>
      </c>
      <c r="H150" s="87">
        <f>IF('PR-RAS'!E966&gt;'PR-RAS'!E614,1,0)</f>
        <v>0</v>
      </c>
      <c r="I150" s="87"/>
      <c r="J150" s="87"/>
      <c r="K150" s="87"/>
      <c r="L150" s="87"/>
      <c r="M150" s="87"/>
      <c r="N150" s="87"/>
      <c r="O150" s="87"/>
      <c r="P150" s="87"/>
    </row>
    <row r="151" spans="1:16" ht="15" customHeight="1" x14ac:dyDescent="0.2">
      <c r="A151" s="160">
        <v>125</v>
      </c>
      <c r="B151" s="161" t="str">
        <f t="shared" si="14"/>
        <v>O.K.</v>
      </c>
      <c r="C151" s="144" t="s">
        <v>3179</v>
      </c>
      <c r="D151" s="150"/>
      <c r="E151" s="87">
        <f t="shared" si="15"/>
        <v>0</v>
      </c>
      <c r="F151" s="87">
        <f t="shared" si="16"/>
        <v>0</v>
      </c>
      <c r="G151" s="87">
        <f>IF('PR-RAS'!D967&gt;'PR-RAS'!D615,1,0)</f>
        <v>0</v>
      </c>
      <c r="H151" s="87">
        <f>IF('PR-RAS'!E967&gt;'PR-RAS'!E615,1,0)</f>
        <v>0</v>
      </c>
      <c r="I151" s="169"/>
      <c r="J151" s="169"/>
      <c r="K151" s="87"/>
      <c r="L151" s="87"/>
      <c r="M151" s="87"/>
      <c r="N151" s="87"/>
      <c r="O151" s="87"/>
      <c r="P151" s="87"/>
    </row>
    <row r="152" spans="1:16" ht="15" customHeight="1" x14ac:dyDescent="0.2">
      <c r="A152" s="160">
        <v>126</v>
      </c>
      <c r="B152" s="161" t="str">
        <f t="shared" si="14"/>
        <v>O.K.</v>
      </c>
      <c r="C152" s="144" t="s">
        <v>3180</v>
      </c>
      <c r="D152" s="150"/>
      <c r="E152" s="87">
        <f t="shared" si="15"/>
        <v>0</v>
      </c>
      <c r="F152" s="87">
        <f t="shared" si="16"/>
        <v>0</v>
      </c>
      <c r="G152" s="87">
        <f>IF(ABS('PR-RAS'!D618-SUM('PR-RAS'!D968:D969))&gt;0,1,0)</f>
        <v>0</v>
      </c>
      <c r="H152" s="87">
        <f>IF(ABS('PR-RAS'!E618-SUM('PR-RAS'!E968:E969))&gt;0,1,0)</f>
        <v>0</v>
      </c>
      <c r="I152" s="169"/>
      <c r="J152" s="169"/>
      <c r="K152" s="87"/>
      <c r="L152" s="87"/>
      <c r="M152" s="87"/>
      <c r="N152" s="87"/>
      <c r="O152" s="87"/>
      <c r="P152" s="87"/>
    </row>
    <row r="153" spans="1:16" ht="15" customHeight="1" x14ac:dyDescent="0.2">
      <c r="A153" s="160">
        <v>127</v>
      </c>
      <c r="B153" s="161" t="str">
        <f t="shared" si="14"/>
        <v>O.K.</v>
      </c>
      <c r="C153" s="144" t="s">
        <v>3181</v>
      </c>
      <c r="D153" s="150"/>
      <c r="E153" s="87">
        <f t="shared" si="15"/>
        <v>0</v>
      </c>
      <c r="F153" s="87">
        <f t="shared" si="16"/>
        <v>0</v>
      </c>
      <c r="G153" s="87">
        <f>IF(ABS('PR-RAS'!D619-SUM('PR-RAS'!D970:D971))&gt;0,1,0)</f>
        <v>0</v>
      </c>
      <c r="H153" s="87">
        <f>IF(ABS('PR-RAS'!E619-SUM('PR-RAS'!E970:E971))&gt;0,1,0)</f>
        <v>0</v>
      </c>
      <c r="I153" s="87"/>
      <c r="J153" s="87"/>
      <c r="K153" s="87"/>
      <c r="L153" s="87"/>
      <c r="M153" s="87"/>
      <c r="N153" s="87"/>
      <c r="O153" s="87"/>
      <c r="P153" s="87"/>
    </row>
    <row r="154" spans="1:16" ht="15" customHeight="1" x14ac:dyDescent="0.2">
      <c r="A154" s="160">
        <v>128</v>
      </c>
      <c r="B154" s="161" t="str">
        <f t="shared" si="14"/>
        <v>O.K.</v>
      </c>
      <c r="C154" s="144" t="s">
        <v>3182</v>
      </c>
      <c r="D154" s="150"/>
      <c r="E154" s="87">
        <f t="shared" si="15"/>
        <v>0</v>
      </c>
      <c r="F154" s="87">
        <f t="shared" si="16"/>
        <v>0</v>
      </c>
      <c r="G154" s="87">
        <f>IF(ABS('PR-RAS'!D620-SUM('PR-RAS'!D972:D973))&gt;0,1,0)</f>
        <v>0</v>
      </c>
      <c r="H154" s="87">
        <f>IF(ABS('PR-RAS'!E620-SUM('PR-RAS'!E972:E973))&gt;0,1,0)</f>
        <v>0</v>
      </c>
      <c r="I154" s="169"/>
      <c r="J154" s="169"/>
      <c r="K154" s="87"/>
      <c r="L154" s="87"/>
      <c r="M154" s="87"/>
      <c r="N154" s="87"/>
      <c r="O154" s="87"/>
      <c r="P154" s="87"/>
    </row>
    <row r="155" spans="1:16" ht="15" customHeight="1" x14ac:dyDescent="0.2">
      <c r="A155" s="160">
        <v>129</v>
      </c>
      <c r="B155" s="161" t="str">
        <f t="shared" si="14"/>
        <v>O.K.</v>
      </c>
      <c r="C155" s="144" t="s">
        <v>3183</v>
      </c>
      <c r="D155" s="150"/>
      <c r="E155" s="87">
        <f t="shared" si="15"/>
        <v>0</v>
      </c>
      <c r="F155" s="87">
        <f t="shared" si="16"/>
        <v>0</v>
      </c>
      <c r="G155" s="87">
        <f>IF(ABS('PR-RAS'!D621-SUM('PR-RAS'!D974:D975))&gt;0,1,0)</f>
        <v>0</v>
      </c>
      <c r="H155" s="87">
        <f>IF(ABS('PR-RAS'!E621-SUM('PR-RAS'!E974:E975))&gt;0,1,0)</f>
        <v>0</v>
      </c>
      <c r="I155" s="169"/>
      <c r="J155" s="169"/>
      <c r="K155" s="87"/>
      <c r="L155" s="87"/>
      <c r="M155" s="87"/>
      <c r="N155" s="87"/>
      <c r="O155" s="87"/>
      <c r="P155" s="87"/>
    </row>
    <row r="156" spans="1:16" ht="15" customHeight="1" x14ac:dyDescent="0.2">
      <c r="A156" s="160">
        <v>130</v>
      </c>
      <c r="B156" s="161" t="str">
        <f t="shared" si="14"/>
        <v>O.K.</v>
      </c>
      <c r="C156" s="144" t="s">
        <v>3184</v>
      </c>
      <c r="D156" s="150"/>
      <c r="E156" s="87">
        <f t="shared" si="15"/>
        <v>0</v>
      </c>
      <c r="F156" s="87">
        <f t="shared" si="16"/>
        <v>0</v>
      </c>
      <c r="G156" s="87">
        <f>IF(ABS('PR-RAS'!D622-SUM('PR-RAS'!D976:D977))&gt;0,1,0)</f>
        <v>0</v>
      </c>
      <c r="H156" s="87">
        <f>IF(ABS('PR-RAS'!E622-SUM('PR-RAS'!E976:E977))&gt;0,1,0)</f>
        <v>0</v>
      </c>
      <c r="I156" s="87"/>
      <c r="J156" s="87"/>
      <c r="K156" s="87"/>
      <c r="L156" s="87"/>
      <c r="M156" s="87"/>
      <c r="N156" s="87"/>
      <c r="O156" s="87"/>
      <c r="P156" s="87"/>
    </row>
    <row r="157" spans="1:16" ht="15" customHeight="1" x14ac:dyDescent="0.2">
      <c r="A157" s="160">
        <v>131</v>
      </c>
      <c r="B157" s="161" t="str">
        <f t="shared" si="14"/>
        <v>O.K.</v>
      </c>
      <c r="C157" s="144" t="s">
        <v>3185</v>
      </c>
      <c r="D157" s="150"/>
      <c r="E157" s="87">
        <f t="shared" si="15"/>
        <v>0</v>
      </c>
      <c r="F157" s="87">
        <f t="shared" si="16"/>
        <v>0</v>
      </c>
      <c r="G157" s="87">
        <f>IF(ABS('PR-RAS'!D623-SUM('PR-RAS'!D978:D979))&gt;0,1,0)</f>
        <v>0</v>
      </c>
      <c r="H157" s="87">
        <f>IF(ABS('PR-RAS'!E623-SUM('PR-RAS'!E978:E979))&gt;0,1,0)</f>
        <v>0</v>
      </c>
      <c r="I157" s="169"/>
      <c r="J157" s="169"/>
      <c r="K157" s="87"/>
      <c r="L157" s="87"/>
      <c r="M157" s="87"/>
      <c r="N157" s="87"/>
      <c r="O157" s="87"/>
      <c r="P157" s="87"/>
    </row>
    <row r="158" spans="1:16" ht="15" customHeight="1" x14ac:dyDescent="0.2">
      <c r="A158" s="160">
        <v>132</v>
      </c>
      <c r="B158" s="161" t="str">
        <f t="shared" si="14"/>
        <v>O.K.</v>
      </c>
      <c r="C158" s="144" t="s">
        <v>3186</v>
      </c>
      <c r="D158" s="150"/>
      <c r="E158" s="87">
        <f t="shared" si="15"/>
        <v>0</v>
      </c>
      <c r="F158" s="87">
        <f t="shared" si="16"/>
        <v>0</v>
      </c>
      <c r="G158" s="87">
        <f>IF(ABS('PR-RAS'!D624-SUM('PR-RAS'!D980:D981))&gt;0,1,0)</f>
        <v>0</v>
      </c>
      <c r="H158" s="87">
        <f>IF(ABS('PR-RAS'!E624-SUM('PR-RAS'!E980:E981))&gt;0,1,0)</f>
        <v>0</v>
      </c>
      <c r="I158" s="169"/>
      <c r="J158" s="169"/>
      <c r="K158" s="87"/>
      <c r="L158" s="87"/>
      <c r="M158" s="87"/>
      <c r="N158" s="87"/>
      <c r="O158" s="87"/>
      <c r="P158" s="87"/>
    </row>
    <row r="159" spans="1:16" ht="15" customHeight="1" x14ac:dyDescent="0.2">
      <c r="A159" s="160">
        <v>133</v>
      </c>
      <c r="B159" s="161" t="str">
        <f t="shared" si="14"/>
        <v>O.K.</v>
      </c>
      <c r="C159" s="144" t="s">
        <v>3187</v>
      </c>
      <c r="D159" s="150"/>
      <c r="E159" s="87">
        <f t="shared" si="15"/>
        <v>0</v>
      </c>
      <c r="F159" s="87">
        <f t="shared" si="16"/>
        <v>0</v>
      </c>
      <c r="G159" s="87">
        <f>IF('PR-RAS'!D982&gt;'PR-RAS'!D633,1,0)</f>
        <v>0</v>
      </c>
      <c r="H159" s="87">
        <f>IF('PR-RAS'!E982&gt;'PR-RAS'!E633,1,0)</f>
        <v>0</v>
      </c>
      <c r="I159" s="87"/>
      <c r="J159" s="87"/>
      <c r="K159" s="87"/>
      <c r="L159" s="87"/>
      <c r="M159" s="87"/>
      <c r="N159" s="87"/>
      <c r="O159" s="87"/>
      <c r="P159" s="87"/>
    </row>
    <row r="160" spans="1:16" ht="30" customHeight="1" x14ac:dyDescent="0.2">
      <c r="A160" s="160">
        <v>135</v>
      </c>
      <c r="B160" s="161" t="str">
        <f t="shared" si="14"/>
        <v>O.K.</v>
      </c>
      <c r="C160" s="145" t="s">
        <v>3188</v>
      </c>
      <c r="D160" s="150"/>
      <c r="E160" s="87">
        <f t="shared" si="15"/>
        <v>0</v>
      </c>
      <c r="F160" s="87">
        <f t="shared" si="16"/>
        <v>0</v>
      </c>
      <c r="G160" s="87">
        <f>IF(AND(I3=11,O3&lt;&gt;47123,OR(MAX('PR-RAS'!D8:E15)&gt;0,MIN('PR-RAS'!D8:E15)&lt;0)),1,0)</f>
        <v>0</v>
      </c>
      <c r="H160" s="87"/>
      <c r="I160" s="87"/>
      <c r="J160" s="87"/>
      <c r="K160" s="87"/>
      <c r="L160" s="87"/>
      <c r="M160" s="87"/>
      <c r="N160" s="87"/>
      <c r="O160" s="87"/>
      <c r="P160" s="87"/>
    </row>
    <row r="161" spans="1:16" ht="30.75" customHeight="1" x14ac:dyDescent="0.2">
      <c r="A161" s="160">
        <v>136</v>
      </c>
      <c r="B161" s="161" t="str">
        <f t="shared" si="14"/>
        <v>O.K.</v>
      </c>
      <c r="C161" s="146" t="s">
        <v>3189</v>
      </c>
      <c r="D161" s="150"/>
      <c r="E161" s="87">
        <f t="shared" si="15"/>
        <v>0</v>
      </c>
      <c r="F161" s="87">
        <f t="shared" si="16"/>
        <v>0</v>
      </c>
      <c r="G161" s="87">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87"/>
      <c r="I161" s="87"/>
      <c r="J161" s="87"/>
      <c r="K161" s="87"/>
      <c r="L161" s="87"/>
      <c r="M161" s="87"/>
      <c r="N161" s="87"/>
      <c r="O161" s="87"/>
      <c r="P161" s="87"/>
    </row>
    <row r="162" spans="1:16" ht="30" customHeight="1" x14ac:dyDescent="0.2">
      <c r="A162" s="160">
        <v>137</v>
      </c>
      <c r="B162" s="161" t="str">
        <f t="shared" si="14"/>
        <v>O.K.</v>
      </c>
      <c r="C162" s="145" t="s">
        <v>3190</v>
      </c>
      <c r="D162" s="150"/>
      <c r="E162" s="87">
        <f t="shared" si="15"/>
        <v>0</v>
      </c>
      <c r="F162" s="87">
        <f t="shared" si="16"/>
        <v>0</v>
      </c>
      <c r="G162" s="87">
        <f>IF(AND(I3=11,MAX('PR-RAS'!D16:E28,'PR-RAS'!D30:E35,'PR-RAS'!D37:E39,'PR-RAS'!D45:E49,'PR-RAS'!D141:E141,'PR-RAS'!D240:E243,'PR-RAS'!D254:E254)&gt;0),1,0)</f>
        <v>0</v>
      </c>
      <c r="H162" s="87"/>
      <c r="I162" s="170"/>
      <c r="J162" s="87"/>
      <c r="K162" s="87"/>
      <c r="L162" s="87"/>
      <c r="M162" s="87"/>
      <c r="N162" s="87"/>
      <c r="O162" s="87"/>
      <c r="P162" s="87"/>
    </row>
    <row r="163" spans="1:16" ht="32.25" customHeight="1" x14ac:dyDescent="0.2">
      <c r="A163" s="160">
        <v>245</v>
      </c>
      <c r="B163" s="161" t="str">
        <f t="shared" ref="B163:B204" si="17">IF(E163=1,"Pogreška",IF(F163=1,"Provjera","O.K."))</f>
        <v>O.K.</v>
      </c>
      <c r="C163" s="146" t="s">
        <v>3191</v>
      </c>
      <c r="D163" s="150"/>
      <c r="E163" s="87">
        <f t="shared" si="15"/>
        <v>0</v>
      </c>
      <c r="F163" s="87">
        <f t="shared" si="16"/>
        <v>0</v>
      </c>
      <c r="G163" s="87">
        <f>IF(AND(I3=11,MAX('PR-RAS'!D209:E209)&gt;0,O3&lt;&gt;51255,O3&lt;&gt;51263,O3&lt;&gt;51343,O3&lt;&gt;51319,O3&lt;&gt;51298,O3&lt;&gt;51302,O3&lt;&gt;51327,O3&lt;&gt;51335,O3&lt;&gt;51280,O3&lt;&gt;51271),1,0)</f>
        <v>0</v>
      </c>
      <c r="H163" s="87"/>
      <c r="I163" s="170"/>
      <c r="J163" s="87"/>
      <c r="K163" s="87"/>
      <c r="L163" s="87"/>
      <c r="M163" s="87"/>
      <c r="N163" s="87"/>
      <c r="O163" s="87"/>
      <c r="P163" s="87"/>
    </row>
    <row r="164" spans="1:16" ht="30" customHeight="1" x14ac:dyDescent="0.2">
      <c r="A164" s="160">
        <v>138</v>
      </c>
      <c r="B164" s="161" t="str">
        <f t="shared" si="17"/>
        <v>O.K.</v>
      </c>
      <c r="C164" s="145" t="s">
        <v>3192</v>
      </c>
      <c r="D164" s="150"/>
      <c r="E164" s="87">
        <f t="shared" si="15"/>
        <v>0</v>
      </c>
      <c r="F164" s="87">
        <f t="shared" si="16"/>
        <v>0</v>
      </c>
      <c r="G164" s="87">
        <f>IF(AND(I3=11,O3&lt;&gt;47107,MAX('PR-RAS'!D255:E255)&gt;0),1,0)</f>
        <v>0</v>
      </c>
      <c r="H164" s="87">
        <f>IF(AND(I3=11,O3&lt;&gt;47107,MIN('PR-RAS'!D255:E255)&lt;0),1,0)</f>
        <v>0</v>
      </c>
      <c r="I164" s="170"/>
      <c r="J164" s="87"/>
      <c r="K164" s="87"/>
      <c r="L164" s="87"/>
      <c r="M164" s="87"/>
      <c r="N164" s="87"/>
      <c r="O164" s="87"/>
      <c r="P164" s="87"/>
    </row>
    <row r="165" spans="1:16" ht="29.25" customHeight="1" x14ac:dyDescent="0.2">
      <c r="A165" s="160">
        <v>139</v>
      </c>
      <c r="B165" s="161" t="str">
        <f t="shared" si="17"/>
        <v>O.K.</v>
      </c>
      <c r="C165" s="146" t="s">
        <v>3193</v>
      </c>
      <c r="D165" s="150"/>
      <c r="E165" s="87">
        <f t="shared" si="15"/>
        <v>0</v>
      </c>
      <c r="F165" s="87">
        <f t="shared" si="16"/>
        <v>0</v>
      </c>
      <c r="G165" s="87">
        <f>IF(AND(I3=11,MAX('PR-RAS'!D424:E426,'PR-RAS'!D429:E429,'PR-RAS'!D439:E441,'PR-RAS'!D445:E445,'PR-RAS'!D446:E446,'PR-RAS'!D461:E461,'PR-RAS'!D462:E462,'PR-RAS'!D465:E468,'PR-RAS'!D471:E471,'PR-RAS'!D483:E483,'PR-RAS'!D488:E489,'PR-RAS'!D500:E500,'PR-RAS'!D501:E501)&gt;0),1,0)</f>
        <v>0</v>
      </c>
      <c r="H165" s="87">
        <f>IF(AND(I3=11,MIN('PR-RAS'!D424:E426,'PR-RAS'!D429:E429,'PR-RAS'!D439:E441,'PR-RAS'!D445:E445,'PR-RAS'!D446:E446,'PR-RAS'!D461:E461,'PR-RAS'!D462:E462,'PR-RAS'!D465:E468,'PR-RAS'!D471:E471,'PR-RAS'!D483:E483,'PR-RAS'!D488:E489,'PR-RAS'!D500:E500,'PR-RAS'!D501:E501)&lt;0),1,0)</f>
        <v>0</v>
      </c>
      <c r="I165" s="87"/>
      <c r="J165" s="87"/>
      <c r="K165" s="87"/>
      <c r="L165" s="87"/>
      <c r="M165" s="87"/>
      <c r="N165" s="87"/>
      <c r="O165" s="87"/>
      <c r="P165" s="87"/>
    </row>
    <row r="166" spans="1:16" ht="18.75" customHeight="1" x14ac:dyDescent="0.2">
      <c r="A166" s="160">
        <v>246</v>
      </c>
      <c r="B166" s="161" t="str">
        <f t="shared" si="17"/>
        <v>O.K.</v>
      </c>
      <c r="C166" s="146" t="s">
        <v>3194</v>
      </c>
      <c r="D166" s="150"/>
      <c r="E166" s="87">
        <f t="shared" si="15"/>
        <v>0</v>
      </c>
      <c r="F166" s="87">
        <f t="shared" si="16"/>
        <v>0</v>
      </c>
      <c r="G166" s="87">
        <f>IF(AND(I3=11,O3&lt;&gt;174,O3&lt;&gt;713,O3&lt;&gt;999,O3&lt;&gt;1966,O3&lt;&gt;2436,O3&lt;&gt;2452,O3&lt;&gt;20157,O3&lt;&gt;22058,O3&lt;&gt;40834,O3&lt;&gt;47037,MAX('PR-RAS'!D428:E428)&gt;0),1,0)</f>
        <v>0</v>
      </c>
      <c r="H166" s="87"/>
      <c r="I166" s="87"/>
      <c r="J166" s="87"/>
      <c r="K166" s="87"/>
      <c r="L166" s="87"/>
      <c r="M166" s="87"/>
      <c r="N166" s="87"/>
      <c r="O166" s="87"/>
      <c r="P166" s="87"/>
    </row>
    <row r="167" spans="1:16" ht="18.75" customHeight="1" x14ac:dyDescent="0.2">
      <c r="A167" s="160">
        <v>247</v>
      </c>
      <c r="B167" s="161" t="str">
        <f t="shared" si="17"/>
        <v>O.K.</v>
      </c>
      <c r="C167" s="145" t="s">
        <v>3195</v>
      </c>
      <c r="D167" s="150"/>
      <c r="E167" s="87">
        <f t="shared" si="15"/>
        <v>0</v>
      </c>
      <c r="F167" s="87">
        <f t="shared" si="16"/>
        <v>0</v>
      </c>
      <c r="G167" s="87">
        <f>IF(AND(I3=11,O3&lt;&gt;1087,O3&lt;&gt;1222,O3&lt;&gt;6120,O3&lt;&gt;47107,O3&lt;&gt;51441,O3&lt;&gt;51724,MAX('PR-RAS'!D486:E486)&gt;0),1,0)</f>
        <v>0</v>
      </c>
      <c r="H167" s="87"/>
      <c r="I167" s="87"/>
      <c r="J167" s="87"/>
      <c r="K167" s="87"/>
      <c r="L167" s="87"/>
      <c r="M167" s="87"/>
      <c r="N167" s="87"/>
      <c r="O167" s="87"/>
      <c r="P167" s="87"/>
    </row>
    <row r="168" spans="1:16" ht="18.75" customHeight="1" x14ac:dyDescent="0.2">
      <c r="A168" s="160">
        <v>248</v>
      </c>
      <c r="B168" s="161" t="str">
        <f t="shared" si="17"/>
        <v>O.K.</v>
      </c>
      <c r="C168" s="145" t="s">
        <v>3196</v>
      </c>
      <c r="D168" s="150"/>
      <c r="E168" s="87">
        <f t="shared" si="15"/>
        <v>0</v>
      </c>
      <c r="F168" s="87">
        <f t="shared" si="16"/>
        <v>0</v>
      </c>
      <c r="G168" s="87">
        <f>IF(AND(I3=11,O3&lt;&gt;1079,O3&lt;&gt;46237,O3&lt;&gt;47053,O3&lt;&gt;47061,MAX('PR-RAS'!D487:E487)&gt;0),1,0)</f>
        <v>0</v>
      </c>
      <c r="H168" s="87"/>
      <c r="I168" s="87"/>
      <c r="J168" s="87"/>
      <c r="K168" s="87"/>
      <c r="L168" s="87"/>
      <c r="M168" s="87"/>
      <c r="N168" s="87"/>
      <c r="O168" s="87"/>
      <c r="P168" s="87"/>
    </row>
    <row r="169" spans="1:16" ht="30" customHeight="1" x14ac:dyDescent="0.2">
      <c r="A169" s="160">
        <v>140</v>
      </c>
      <c r="B169" s="161" t="str">
        <f t="shared" si="17"/>
        <v>O.K.</v>
      </c>
      <c r="C169" s="145" t="s">
        <v>3197</v>
      </c>
      <c r="D169" s="150"/>
      <c r="E169" s="87">
        <f t="shared" si="15"/>
        <v>0</v>
      </c>
      <c r="F169" s="87">
        <f t="shared" si="16"/>
        <v>0</v>
      </c>
      <c r="G169" s="87">
        <f>IF(AND(I3=11,O3&lt;&gt;721,OR(MAX('PR-RAS'!D505:E505,'PR-RAS'!D615:E615)&gt;0,MIN('PR-RAS'!D505:E505,'PR-RAS'!D615:E615)&lt;0)),1,0)</f>
        <v>0</v>
      </c>
      <c r="H169" s="87"/>
      <c r="I169" s="87"/>
      <c r="J169" s="87"/>
      <c r="K169" s="87"/>
      <c r="L169" s="87"/>
      <c r="M169" s="87"/>
      <c r="N169" s="87"/>
      <c r="O169" s="87"/>
      <c r="P169" s="87"/>
    </row>
    <row r="170" spans="1:16" ht="30" customHeight="1" x14ac:dyDescent="0.2">
      <c r="A170" s="160">
        <v>141</v>
      </c>
      <c r="B170" s="161" t="str">
        <f t="shared" si="17"/>
        <v>O.K.</v>
      </c>
      <c r="C170" s="145" t="s">
        <v>3198</v>
      </c>
      <c r="D170" s="150"/>
      <c r="E170" s="87">
        <f t="shared" si="15"/>
        <v>0</v>
      </c>
      <c r="F170" s="87">
        <f t="shared" si="16"/>
        <v>0</v>
      </c>
      <c r="G170" s="87">
        <f>IF(AND(I3=11,O3&lt;&gt;721,MAX('PR-RAS'!D506:E506,'PR-RAS'!D518:E518,'PR-RAS'!D521:E521,'PR-RAS'!D527:E527,'PR-RAS'!D530:E534,'PR-RAS'!D547:E549,'PR-RAS'!D553:E554,'PR-RAS'!D570:E570,'PR-RAS'!D573:E573,'PR-RAS'!D578:E579)&gt;0),1,0)</f>
        <v>0</v>
      </c>
      <c r="H170" s="87"/>
      <c r="I170" s="87"/>
      <c r="J170" s="87"/>
      <c r="K170" s="87"/>
      <c r="L170" s="87"/>
      <c r="M170" s="87"/>
      <c r="N170" s="87"/>
      <c r="O170" s="87"/>
      <c r="P170" s="87"/>
    </row>
    <row r="171" spans="1:16" ht="30" customHeight="1" x14ac:dyDescent="0.2">
      <c r="A171" s="160">
        <v>142</v>
      </c>
      <c r="B171" s="161" t="str">
        <f t="shared" si="17"/>
        <v>O.K.</v>
      </c>
      <c r="C171" s="145" t="s">
        <v>3199</v>
      </c>
      <c r="D171" s="150"/>
      <c r="E171" s="87">
        <f t="shared" si="15"/>
        <v>0</v>
      </c>
      <c r="F171" s="87">
        <f t="shared" si="16"/>
        <v>0</v>
      </c>
      <c r="G171" s="87">
        <f>IF(AND(I3=11,O3&lt;&gt;46237,OR(MAX('PR-RAS'!D589:E589)&gt;0,MIN('PR-RAS'!D589:E589)&lt;0)),1,0)</f>
        <v>0</v>
      </c>
      <c r="H171" s="87"/>
      <c r="I171" s="87"/>
      <c r="J171" s="87"/>
      <c r="K171" s="87"/>
      <c r="L171" s="87"/>
      <c r="M171" s="87"/>
      <c r="N171" s="87"/>
      <c r="O171" s="87"/>
      <c r="P171" s="87"/>
    </row>
    <row r="172" spans="1:16" ht="28.5" customHeight="1" x14ac:dyDescent="0.2">
      <c r="A172" s="160">
        <v>143</v>
      </c>
      <c r="B172" s="161" t="str">
        <f t="shared" si="17"/>
        <v>O.K.</v>
      </c>
      <c r="C172" s="146" t="s">
        <v>3200</v>
      </c>
      <c r="D172" s="150"/>
      <c r="E172" s="87">
        <f t="shared" si="15"/>
        <v>0</v>
      </c>
      <c r="F172" s="87">
        <f t="shared" si="16"/>
        <v>0</v>
      </c>
      <c r="G172" s="87">
        <f>IF(AND(I3=11,O3&lt;&gt;174,O3&lt;&gt;51255,O3&lt;&gt;51263,O3&lt;&gt;51271,O3&lt;&gt;51280,O3&lt;&gt;51298,O3&lt;&gt;51302,O3&lt;&gt;51319,O3&lt;&gt;51327,O3&lt;&gt;51335,O3&lt;&gt;51343,OR(MAX('PR-RAS'!D594:E598)&gt;0,MIN('PR-RAS'!D594:E598)&lt;0)),1,0)</f>
        <v>0</v>
      </c>
      <c r="H172" s="87"/>
      <c r="I172" s="87"/>
      <c r="J172" s="87"/>
      <c r="K172" s="87"/>
      <c r="L172" s="87"/>
      <c r="M172" s="87"/>
      <c r="N172" s="87"/>
      <c r="O172" s="87"/>
      <c r="P172" s="87"/>
    </row>
    <row r="173" spans="1:16" ht="30" customHeight="1" x14ac:dyDescent="0.2">
      <c r="A173" s="160">
        <v>144</v>
      </c>
      <c r="B173" s="161" t="str">
        <f t="shared" si="17"/>
        <v>O.K.</v>
      </c>
      <c r="C173" s="146" t="s">
        <v>3201</v>
      </c>
      <c r="D173" s="150"/>
      <c r="E173" s="87">
        <f t="shared" si="15"/>
        <v>0</v>
      </c>
      <c r="F173" s="87">
        <f t="shared" si="16"/>
        <v>0</v>
      </c>
      <c r="G173" s="87">
        <f>IF(AND(I3=11,MAX('PR-RAS'!D592:E592,'PR-RAS'!D610:E610,'PR-RAS'!D611:E611,'PR-RAS'!D614:E614,'PR-RAS'!D626:E626,'PR-RAS'!D628:E628,'PR-RAS'!D631:E631,'PR-RAS'!D634:E634,'PR-RAS'!D711:E711,'PR-RAS'!D728:E728,'PR-RAS'!D732:E732,'PR-RAS'!D734:E734)&lt;&gt;0),1,0)</f>
        <v>0</v>
      </c>
      <c r="H173" s="87"/>
      <c r="I173" s="87"/>
      <c r="J173" s="87"/>
      <c r="K173" s="87"/>
      <c r="L173" s="87"/>
      <c r="M173" s="87"/>
      <c r="N173" s="87"/>
      <c r="O173" s="87"/>
      <c r="P173" s="87"/>
    </row>
    <row r="174" spans="1:16" ht="21" customHeight="1" x14ac:dyDescent="0.2">
      <c r="A174" s="160">
        <v>249</v>
      </c>
      <c r="B174" s="161" t="str">
        <f t="shared" si="17"/>
        <v>O.K.</v>
      </c>
      <c r="C174" s="145" t="s">
        <v>3202</v>
      </c>
      <c r="D174" s="150"/>
      <c r="E174" s="87">
        <f t="shared" si="15"/>
        <v>0</v>
      </c>
      <c r="F174" s="87">
        <f t="shared" si="16"/>
        <v>0</v>
      </c>
      <c r="G174" s="87">
        <f>IF(AND(OR(AND(I3=11,O3&lt;&gt;46237),AND(I3=12,O3&lt;&gt;47053)),MAX('PR-RAS'!D480:E480)&gt;0),1,0)</f>
        <v>0</v>
      </c>
      <c r="H174" s="87"/>
      <c r="I174" s="87"/>
      <c r="J174" s="87"/>
      <c r="K174" s="87"/>
      <c r="L174" s="87"/>
      <c r="M174" s="87"/>
      <c r="N174" s="87"/>
      <c r="O174" s="87"/>
      <c r="P174" s="87"/>
    </row>
    <row r="175" spans="1:16" ht="30" customHeight="1" x14ac:dyDescent="0.2">
      <c r="A175" s="160">
        <v>145</v>
      </c>
      <c r="B175" s="161" t="str">
        <f t="shared" si="17"/>
        <v>O.K.</v>
      </c>
      <c r="C175" s="145" t="s">
        <v>3203</v>
      </c>
      <c r="D175" s="150"/>
      <c r="E175" s="87">
        <f t="shared" si="15"/>
        <v>0</v>
      </c>
      <c r="F175" s="87">
        <f t="shared" si="16"/>
        <v>0</v>
      </c>
      <c r="G175" s="87">
        <f>IF(AND(I3=12,O3&lt;&gt;47123,OR(MAX('PR-RAS'!D8:E15)&gt;0,MIN('PR-RAS'!D8:E15)&lt;0)),1,0)</f>
        <v>0</v>
      </c>
      <c r="H175" s="87"/>
      <c r="I175" s="87"/>
      <c r="J175" s="87"/>
      <c r="K175" s="87"/>
      <c r="L175" s="87"/>
      <c r="M175" s="87"/>
      <c r="N175" s="87"/>
      <c r="O175" s="87"/>
      <c r="P175" s="87"/>
    </row>
    <row r="176" spans="1:16" ht="26.25" customHeight="1" x14ac:dyDescent="0.2">
      <c r="A176" s="160">
        <v>146</v>
      </c>
      <c r="B176" s="161" t="str">
        <f t="shared" si="17"/>
        <v>O.K.</v>
      </c>
      <c r="C176" s="146" t="s">
        <v>3204</v>
      </c>
      <c r="D176" s="150"/>
      <c r="E176" s="87">
        <f t="shared" si="15"/>
        <v>0</v>
      </c>
      <c r="F176" s="87">
        <f t="shared" si="16"/>
        <v>0</v>
      </c>
      <c r="G176" s="87">
        <f>IF(AND(I3=12,MAX('PR-RAS'!D29:E29,'PR-RAS'!D36:E36)&gt;0,O3&lt;&gt;51,O3&lt;&gt;47439,O3&lt;&gt;43214,O3&lt;&gt;47037,O3&lt;&gt;721,O3&lt;&gt;47053,O3&lt;&gt;756,O3&lt;&gt;1222,O3&lt;&gt;47107,O3&lt;&gt;47096,O3&lt;&gt;51409,O3&lt;&gt;51441),1,0)</f>
        <v>0</v>
      </c>
      <c r="H176" s="87"/>
      <c r="I176" s="87"/>
      <c r="J176" s="87"/>
      <c r="K176" s="87"/>
      <c r="L176" s="87"/>
      <c r="M176" s="87"/>
      <c r="N176" s="87"/>
      <c r="O176" s="87"/>
      <c r="P176" s="87"/>
    </row>
    <row r="177" spans="1:16" ht="30" customHeight="1" x14ac:dyDescent="0.2">
      <c r="A177" s="160">
        <v>147</v>
      </c>
      <c r="B177" s="161" t="str">
        <f t="shared" si="17"/>
        <v>O.K.</v>
      </c>
      <c r="C177" s="145" t="s">
        <v>3205</v>
      </c>
      <c r="D177" s="150"/>
      <c r="E177" s="87">
        <f t="shared" si="15"/>
        <v>0</v>
      </c>
      <c r="F177" s="87">
        <f t="shared" si="16"/>
        <v>0</v>
      </c>
      <c r="G177" s="87">
        <f>IF(AND(I3=12,MAX('PR-RAS'!D16:E28,'PR-RAS'!D30:E35,'PR-RAS'!D37:E39,'PR-RAS'!D141:E141,'PR-RAS'!D240:E243)&gt;0),1,0)</f>
        <v>0</v>
      </c>
      <c r="H177" s="87"/>
      <c r="I177" s="171"/>
      <c r="J177" s="169"/>
      <c r="K177" s="169"/>
      <c r="L177" s="169"/>
      <c r="M177" s="172"/>
      <c r="N177" s="169"/>
      <c r="O177" s="172"/>
      <c r="P177" s="87"/>
    </row>
    <row r="178" spans="1:16" ht="19.5" customHeight="1" x14ac:dyDescent="0.2">
      <c r="A178" s="160">
        <v>250</v>
      </c>
      <c r="B178" s="161" t="str">
        <f t="shared" si="17"/>
        <v>O.K.</v>
      </c>
      <c r="C178" s="146" t="s">
        <v>3206</v>
      </c>
      <c r="D178" s="150"/>
      <c r="E178" s="87">
        <f t="shared" si="15"/>
        <v>0</v>
      </c>
      <c r="F178" s="87">
        <f t="shared" si="16"/>
        <v>0</v>
      </c>
      <c r="G178" s="87">
        <f>IF(AND(I3=12,O3&lt;&gt;174,O3&lt;&gt;713,O3&lt;&gt;999,O3&lt;&gt;1222,O3&lt;&gt;20157,O3&lt;&gt;40834,O3&lt;&gt;47037,O3&lt;&gt;47061,MAX('PR-RAS'!D428:E428)&gt;0),1,0)</f>
        <v>0</v>
      </c>
      <c r="H178" s="87"/>
      <c r="I178" s="171"/>
      <c r="J178" s="169"/>
      <c r="K178" s="169"/>
      <c r="L178" s="169"/>
      <c r="M178" s="172"/>
      <c r="N178" s="169"/>
      <c r="O178" s="172"/>
      <c r="P178" s="87"/>
    </row>
    <row r="179" spans="1:16" ht="36.75" customHeight="1" x14ac:dyDescent="0.2">
      <c r="A179" s="160">
        <v>148</v>
      </c>
      <c r="B179" s="161" t="str">
        <f t="shared" si="17"/>
        <v>O.K.</v>
      </c>
      <c r="C179" s="146" t="s">
        <v>3207</v>
      </c>
      <c r="D179" s="150"/>
      <c r="E179" s="87">
        <f t="shared" si="15"/>
        <v>0</v>
      </c>
      <c r="F179" s="87">
        <f t="shared" si="16"/>
        <v>0</v>
      </c>
      <c r="G179" s="87">
        <f>IF(AND(I3=12,MAX('PR-RAS'!D429:E429,'PR-RAS'!D449:E449,'PR-RAS'!D463:E465,'PR-RAS'!D468:E471,'PR-RAS'!D474:E474,'PR-RAS'!D488:E488,'PR-RAS'!D489:E489,'PR-RAS'!D518:E518,'PR-RAS'!D521:E521,'PR-RAS'!D527:E527,'PR-RAS'!D530:E534,'PR-RAS'!D547:E549,'PR-RAS'!D553:E554)&gt;0),1,0)</f>
        <v>0</v>
      </c>
      <c r="H179" s="87"/>
      <c r="I179" s="171"/>
      <c r="J179" s="169"/>
      <c r="K179" s="169"/>
      <c r="L179" s="169"/>
      <c r="M179" s="172"/>
      <c r="N179" s="169"/>
      <c r="O179" s="172"/>
      <c r="P179" s="87"/>
    </row>
    <row r="180" spans="1:16" ht="15.75" customHeight="1" x14ac:dyDescent="0.2">
      <c r="A180" s="160">
        <v>251</v>
      </c>
      <c r="B180" s="161" t="str">
        <f t="shared" si="17"/>
        <v>O.K.</v>
      </c>
      <c r="C180" s="145" t="s">
        <v>3208</v>
      </c>
      <c r="D180" s="150"/>
      <c r="E180" s="87">
        <f t="shared" si="15"/>
        <v>0</v>
      </c>
      <c r="F180" s="87">
        <f t="shared" si="16"/>
        <v>0</v>
      </c>
      <c r="G180" s="87">
        <f>IF(AND(I3=12,O3&lt;&gt;1087,O3&lt;&gt;1222,O3&lt;&gt;47061,O3&lt;&gt;47107,O3&lt;&gt;51441,MAX('PR-RAS'!D486:E486)&gt;0),1,0)</f>
        <v>0</v>
      </c>
      <c r="H180" s="87"/>
      <c r="I180" s="171"/>
      <c r="J180" s="169"/>
      <c r="K180" s="169"/>
      <c r="L180" s="169"/>
      <c r="M180" s="172"/>
      <c r="N180" s="169"/>
      <c r="O180" s="172"/>
      <c r="P180" s="87"/>
    </row>
    <row r="181" spans="1:16" ht="15.75" customHeight="1" x14ac:dyDescent="0.2">
      <c r="A181" s="160">
        <v>252</v>
      </c>
      <c r="B181" s="161" t="str">
        <f t="shared" si="17"/>
        <v>O.K.</v>
      </c>
      <c r="C181" s="145" t="s">
        <v>3209</v>
      </c>
      <c r="D181" s="150"/>
      <c r="E181" s="87">
        <f t="shared" si="15"/>
        <v>0</v>
      </c>
      <c r="F181" s="87">
        <f t="shared" si="16"/>
        <v>0</v>
      </c>
      <c r="G181" s="87">
        <f>IF(AND(I3=12,O3&lt;&gt;1079,O3&lt;&gt;47053,O3&lt;&gt;47061,MAX('PR-RAS'!D487:E487)&gt;0),1,0)</f>
        <v>0</v>
      </c>
      <c r="H181" s="87"/>
      <c r="I181" s="171"/>
      <c r="J181" s="169"/>
      <c r="K181" s="169"/>
      <c r="L181" s="169"/>
      <c r="M181" s="172"/>
      <c r="N181" s="169"/>
      <c r="O181" s="172"/>
      <c r="P181" s="87"/>
    </row>
    <row r="182" spans="1:16" ht="30" customHeight="1" x14ac:dyDescent="0.2">
      <c r="A182" s="160">
        <v>149</v>
      </c>
      <c r="B182" s="161" t="str">
        <f t="shared" si="17"/>
        <v>O.K.</v>
      </c>
      <c r="C182" s="146" t="s">
        <v>3210</v>
      </c>
      <c r="D182" s="150"/>
      <c r="E182" s="87">
        <f t="shared" si="15"/>
        <v>0</v>
      </c>
      <c r="F182" s="87">
        <f t="shared" si="16"/>
        <v>0</v>
      </c>
      <c r="G182" s="87">
        <f>IF(AND(I3=12,MAX('PR-RAS'!D570:E570,'PR-RAS'!D573:E573,'PR-RAS'!D577:E579,'PR-RAS'!D592:E592,'PR-RAS'!D626:E628,'PR-RAS'!D631:E631,'PR-RAS'!D634:E634,'PR-RAS'!D728:E728,'PR-RAS'!D730:E730,'PR-RAS'!D732:E732,'PR-RAS'!D734:E734)&gt;0),1,0)</f>
        <v>0</v>
      </c>
      <c r="H182" s="87"/>
      <c r="I182" s="171"/>
      <c r="J182" s="169"/>
      <c r="K182" s="169"/>
      <c r="L182" s="169"/>
      <c r="M182" s="172"/>
      <c r="N182" s="169"/>
      <c r="O182" s="172"/>
      <c r="P182" s="87"/>
    </row>
    <row r="183" spans="1:16" ht="17.25" customHeight="1" x14ac:dyDescent="0.2">
      <c r="A183" s="160">
        <v>253</v>
      </c>
      <c r="B183" s="161" t="str">
        <f t="shared" si="17"/>
        <v>O.K.</v>
      </c>
      <c r="C183" s="145" t="s">
        <v>3211</v>
      </c>
      <c r="D183" s="150"/>
      <c r="E183" s="87">
        <f t="shared" si="15"/>
        <v>0</v>
      </c>
      <c r="F183" s="87">
        <f t="shared" si="16"/>
        <v>0</v>
      </c>
      <c r="G183" s="87">
        <f>IF(AND(I3=12,O3&lt;&gt;47053,MAX('PR-RAS'!D589:E589)&gt;0),1,0)</f>
        <v>0</v>
      </c>
      <c r="H183" s="87"/>
      <c r="I183" s="171"/>
      <c r="J183" s="169"/>
      <c r="K183" s="169"/>
      <c r="L183" s="169"/>
      <c r="M183" s="172"/>
      <c r="N183" s="169"/>
      <c r="O183" s="172"/>
      <c r="P183" s="87"/>
    </row>
    <row r="184" spans="1:16" ht="17.25" customHeight="1" x14ac:dyDescent="0.2">
      <c r="A184" s="160">
        <v>254</v>
      </c>
      <c r="B184" s="161" t="str">
        <f t="shared" si="17"/>
        <v>O.K.</v>
      </c>
      <c r="C184" s="145" t="s">
        <v>3212</v>
      </c>
      <c r="D184" s="150"/>
      <c r="E184" s="87">
        <f t="shared" si="15"/>
        <v>0</v>
      </c>
      <c r="F184" s="87">
        <f t="shared" si="16"/>
        <v>0</v>
      </c>
      <c r="G184" s="87">
        <f>IF(AND(I3=12,O3&lt;&gt;174,O3&lt;&gt;1087,MAX('PR-RAS'!D596:E598)&gt;0),1,0)</f>
        <v>0</v>
      </c>
      <c r="H184" s="87"/>
      <c r="I184" s="171"/>
      <c r="J184" s="169"/>
      <c r="K184" s="169"/>
      <c r="L184" s="169"/>
      <c r="M184" s="172"/>
      <c r="N184" s="169"/>
      <c r="O184" s="172"/>
      <c r="P184" s="87"/>
    </row>
    <row r="185" spans="1:16" ht="30" customHeight="1" x14ac:dyDescent="0.2">
      <c r="A185" s="160">
        <v>150</v>
      </c>
      <c r="B185" s="161" t="str">
        <f t="shared" si="17"/>
        <v>O.K.</v>
      </c>
      <c r="C185" s="145" t="s">
        <v>3213</v>
      </c>
      <c r="D185" s="150"/>
      <c r="E185" s="87">
        <f t="shared" si="15"/>
        <v>0</v>
      </c>
      <c r="F185" s="87">
        <f t="shared" si="16"/>
        <v>0</v>
      </c>
      <c r="G185" s="87">
        <f>IF(AND(I3=13,MAX('PR-RAS'!D134:E137)&gt;0),1,0)</f>
        <v>0</v>
      </c>
      <c r="H185" s="87"/>
      <c r="I185" s="171"/>
      <c r="J185" s="169"/>
      <c r="K185" s="169"/>
      <c r="L185" s="169"/>
      <c r="M185" s="169"/>
      <c r="N185" s="87"/>
      <c r="O185" s="87"/>
      <c r="P185" s="87"/>
    </row>
    <row r="186" spans="1:16" ht="30" customHeight="1" x14ac:dyDescent="0.2">
      <c r="A186" s="160">
        <v>151</v>
      </c>
      <c r="B186" s="161" t="str">
        <f t="shared" si="17"/>
        <v>O.K.</v>
      </c>
      <c r="C186" s="146" t="s">
        <v>3214</v>
      </c>
      <c r="D186" s="150"/>
      <c r="E186" s="87">
        <f t="shared" si="15"/>
        <v>0</v>
      </c>
      <c r="F186" s="87">
        <f t="shared" si="16"/>
        <v>0</v>
      </c>
      <c r="G186" s="87">
        <f>IF(AND(I3=21,MAX('PR-RAS'!D8:E39,'PR-RAS'!D45:E49,'PR-RAS'!D141:E141,'PR-RAS'!D175:E175,'PR-RAS'!D203:E203,'PR-RAS'!D240:E243,'PR-RAS'!D253:E258,'PR-RAS'!D349:E349,'PR-RAS'!D377:E377)&gt;0),1,0)</f>
        <v>0</v>
      </c>
      <c r="H186" s="87"/>
      <c r="I186" s="169"/>
      <c r="J186" s="171"/>
      <c r="K186" s="169"/>
      <c r="L186" s="169"/>
      <c r="M186" s="169"/>
      <c r="N186" s="87"/>
      <c r="O186" s="87"/>
      <c r="P186" s="87"/>
    </row>
    <row r="187" spans="1:16" ht="30" customHeight="1" x14ac:dyDescent="0.2">
      <c r="A187" s="160">
        <v>152</v>
      </c>
      <c r="B187" s="161" t="str">
        <f t="shared" si="17"/>
        <v>O.K.</v>
      </c>
      <c r="C187" s="145" t="s">
        <v>3215</v>
      </c>
      <c r="D187" s="150"/>
      <c r="E187" s="87">
        <f t="shared" si="15"/>
        <v>0</v>
      </c>
      <c r="F187" s="87">
        <f t="shared" si="16"/>
        <v>0</v>
      </c>
      <c r="G187" s="87">
        <f>IF(AND(I3=21,MAX('PR-RAS'!D401:E401,'PR-RAS'!D422:E426,'PR-RAS'!D429:E429,'PR-RAS'!D439:E441,'PR-RAS'!D445:E446,'PR-RAS'!D460:E462,'PR-RAS'!D465:E468,'PR-RAS'!D471:E471,'PR-RAS'!D480:E480,'PR-RAS'!D483:E483,'PR-RAS'!D485:E489)&gt;0),1,0)</f>
        <v>0</v>
      </c>
      <c r="H187" s="87"/>
      <c r="I187" s="169"/>
      <c r="J187" s="171"/>
      <c r="K187" s="169"/>
      <c r="L187" s="169"/>
      <c r="M187" s="169"/>
      <c r="N187" s="87"/>
      <c r="O187" s="87"/>
      <c r="P187" s="87"/>
    </row>
    <row r="188" spans="1:16" ht="30" customHeight="1" x14ac:dyDescent="0.2">
      <c r="A188" s="160">
        <v>153</v>
      </c>
      <c r="B188" s="161" t="str">
        <f t="shared" si="17"/>
        <v>O.K.</v>
      </c>
      <c r="C188" s="145" t="s">
        <v>3216</v>
      </c>
      <c r="D188" s="150"/>
      <c r="E188" s="87">
        <f t="shared" si="15"/>
        <v>0</v>
      </c>
      <c r="F188" s="87">
        <f t="shared" si="16"/>
        <v>0</v>
      </c>
      <c r="G188" s="87">
        <f>IF(AND(I3=21,MAX('PR-RAS'!D499:E501,'PR-RAS'!D505:E506,'PR-RAS'!D518:E518,'PR-RAS'!D521:E524,'PR-RAS'!D527:E527,'PR-RAS'!D530:E534,'PR-RAS'!D537:E537,'PR-RAS'!D547:E549,'PR-RAS'!D553:E554,'PR-RAS'!D570:E570,'PR-RAS'!D573:E579,'PR-RAS'!D589:E589,'PR-RAS'!D592:E592)&gt;0),1,0)</f>
        <v>0</v>
      </c>
      <c r="H188" s="87"/>
      <c r="I188" s="169"/>
      <c r="J188" s="171"/>
      <c r="K188" s="169"/>
      <c r="L188" s="169"/>
      <c r="M188" s="169"/>
      <c r="N188" s="87"/>
      <c r="O188" s="87"/>
      <c r="P188" s="87"/>
    </row>
    <row r="189" spans="1:16" ht="30" customHeight="1" x14ac:dyDescent="0.2">
      <c r="A189" s="160">
        <v>154</v>
      </c>
      <c r="B189" s="161" t="str">
        <f t="shared" si="17"/>
        <v>O.K.</v>
      </c>
      <c r="C189" s="145" t="s">
        <v>3217</v>
      </c>
      <c r="D189" s="150"/>
      <c r="E189" s="87">
        <f t="shared" si="15"/>
        <v>0</v>
      </c>
      <c r="F189" s="87">
        <f t="shared" si="16"/>
        <v>0</v>
      </c>
      <c r="G189" s="87">
        <f>IF(AND(I3=21,MAX('PR-RAS'!D594:E598,'PR-RAS'!D609:E611,'PR-RAS'!D615:E616,'PR-RAS'!D626:E628,'PR-RAS'!D631:E631,'PR-RAS'!D634:E634,'PR-RAS'!D711:E711,'PR-RAS'!D728:E728,'PR-RAS'!D730:E730,'PR-RAS'!D732:E732,'PR-RAS'!D734:E734)&gt;0),1,0)</f>
        <v>0</v>
      </c>
      <c r="H189" s="87"/>
      <c r="I189" s="169"/>
      <c r="J189" s="171"/>
      <c r="K189" s="169"/>
      <c r="L189" s="169"/>
      <c r="M189" s="169"/>
      <c r="N189" s="87"/>
      <c r="O189" s="87"/>
      <c r="P189" s="87"/>
    </row>
    <row r="190" spans="1:16" ht="30" customHeight="1" x14ac:dyDescent="0.2">
      <c r="A190" s="160">
        <v>255</v>
      </c>
      <c r="B190" s="161" t="str">
        <f t="shared" si="17"/>
        <v>O.K.</v>
      </c>
      <c r="C190" s="145" t="s">
        <v>3218</v>
      </c>
      <c r="D190" s="150"/>
      <c r="E190" s="87">
        <f>MAX(G190:K190)</f>
        <v>0</v>
      </c>
      <c r="F190" s="87">
        <f>MAX(L190:O190)</f>
        <v>0</v>
      </c>
      <c r="G190" s="169">
        <f>IF(AND(OR(I3=21,I3=31,I3=41,I3=42),MAX('PR-RAS'!D653:E653,'PR-RAS'!D655:E655)&gt;0),1,0)</f>
        <v>0</v>
      </c>
      <c r="H190" s="87"/>
      <c r="I190" s="169"/>
      <c r="J190" s="171"/>
      <c r="K190" s="169"/>
      <c r="M190" s="169"/>
      <c r="N190" s="87"/>
      <c r="O190" s="87"/>
      <c r="P190" s="87"/>
    </row>
    <row r="191" spans="1:16" ht="51" customHeight="1" x14ac:dyDescent="0.2">
      <c r="A191" s="160">
        <v>256</v>
      </c>
      <c r="B191" s="161" t="str">
        <f t="shared" si="17"/>
        <v>O.K.</v>
      </c>
      <c r="C191" s="145" t="s">
        <v>3219</v>
      </c>
      <c r="D191" s="150"/>
      <c r="E191" s="87">
        <f t="shared" si="15"/>
        <v>0</v>
      </c>
      <c r="F191" s="87">
        <f t="shared" si="16"/>
        <v>0</v>
      </c>
      <c r="G191" s="87">
        <f>IF(AND(I3=22,OR('PR-RAS'!D654&gt;'PR-RAS'!D653,'PR-RAS'!E654&gt;'PR-RAS'!E653,'PR-RAS'!D656&gt;'PR-RAS'!D655,'PR-RAS'!E656&gt;'PR-RAS'!E655)),1,0)</f>
        <v>0</v>
      </c>
      <c r="H191" s="87"/>
      <c r="I191" s="169"/>
      <c r="J191" s="171"/>
      <c r="K191" s="169"/>
      <c r="L191" s="169">
        <f>IF(AND(MAX('PR-RAS'!D654:E654,'PR-RAS'!D656:E656)&gt;0,I3=22),1,0)</f>
        <v>0</v>
      </c>
      <c r="M191" s="169"/>
      <c r="N191" s="87"/>
      <c r="O191" s="87"/>
      <c r="P191" s="87"/>
    </row>
    <row r="192" spans="1:16" ht="30" customHeight="1" x14ac:dyDescent="0.2">
      <c r="A192" s="160">
        <v>155</v>
      </c>
      <c r="B192" s="161" t="str">
        <f t="shared" si="17"/>
        <v>O.K.</v>
      </c>
      <c r="C192" s="145" t="s">
        <v>3220</v>
      </c>
      <c r="D192" s="150"/>
      <c r="E192" s="87">
        <f t="shared" si="15"/>
        <v>0</v>
      </c>
      <c r="F192" s="87">
        <f t="shared" si="16"/>
        <v>0</v>
      </c>
      <c r="G192" s="87">
        <f>IF(AND(I3=22,MAX('PR-RAS'!D17:E22,'PR-RAS'!D26:E26,'PR-RAS'!D30:E30,'PR-RAS'!D32:E32,'PR-RAS'!D37:E39,'PR-RAS'!D45:E49,'PR-RAS'!D134:E138,'PR-RAS'!D141:E141,'PR-RAS'!D175:E175,'PR-RAS'!D203:E203,'PR-RAS'!D253:E258)&gt;0),1,0)</f>
        <v>0</v>
      </c>
      <c r="H192" s="87"/>
      <c r="I192" s="169"/>
      <c r="J192" s="171"/>
      <c r="K192" s="169"/>
      <c r="L192" s="169"/>
      <c r="M192" s="169"/>
      <c r="N192" s="87"/>
      <c r="O192" s="87"/>
      <c r="P192" s="87"/>
    </row>
    <row r="193" spans="1:16" ht="30" customHeight="1" x14ac:dyDescent="0.2">
      <c r="A193" s="160">
        <v>156</v>
      </c>
      <c r="B193" s="161" t="str">
        <f t="shared" si="17"/>
        <v>O.K.</v>
      </c>
      <c r="C193" s="145" t="s">
        <v>3221</v>
      </c>
      <c r="D193" s="150"/>
      <c r="E193" s="87">
        <f t="shared" si="15"/>
        <v>0</v>
      </c>
      <c r="F193" s="87">
        <f t="shared" si="16"/>
        <v>0</v>
      </c>
      <c r="G193" s="87">
        <f>IF(AND(I3=22,MAX('PR-RAS'!D349:E349,'PR-RAS'!D377:E377,'PR-RAS'!D401:E401,'PR-RAS'!D422:E426,'PR-RAS'!D429:E429,'PR-RAS'!D439:E441,'PR-RAS'!D445:E446,'PR-RAS'!D460:E462,'PR-RAS'!D465:E468,'PR-RAS'!D471:E471,'PR-RAS'!D480:E480,'PR-RAS'!D483:E483,'PR-RAS'!D485:E489)&gt;0),1,0)</f>
        <v>0</v>
      </c>
      <c r="H193" s="87"/>
      <c r="I193" s="169"/>
      <c r="J193" s="171"/>
      <c r="K193" s="169"/>
      <c r="L193" s="169"/>
      <c r="M193" s="169"/>
      <c r="N193" s="87"/>
      <c r="O193" s="87"/>
      <c r="P193" s="87"/>
    </row>
    <row r="194" spans="1:16" ht="28.5" customHeight="1" x14ac:dyDescent="0.2">
      <c r="A194" s="160">
        <v>157</v>
      </c>
      <c r="B194" s="161" t="str">
        <f t="shared" si="17"/>
        <v>O.K.</v>
      </c>
      <c r="C194" s="145" t="s">
        <v>3222</v>
      </c>
      <c r="D194" s="150"/>
      <c r="E194" s="87">
        <f t="shared" si="15"/>
        <v>0</v>
      </c>
      <c r="F194" s="87">
        <f t="shared" si="16"/>
        <v>0</v>
      </c>
      <c r="G194" s="87">
        <f>IF(AND(I3=22,MAX('PR-RAS'!D499:E501,'PR-RAS'!D505:E506,'PR-RAS'!D518:E518,'PR-RAS'!D521:E524,'PR-RAS'!D527:E527,'PR-RAS'!D530:E534,'PR-RAS'!D537:E537,'PR-RAS'!D547:E549,'PR-RAS'!D553:E554,'PR-RAS'!D570:E570,'PR-RAS'!D573:E579,'PR-RAS'!D589:E589,'PR-RAS'!D592:E592)&gt;0),1,0)</f>
        <v>0</v>
      </c>
      <c r="H194" s="87"/>
      <c r="I194" s="169"/>
      <c r="J194" s="171"/>
      <c r="K194" s="169"/>
      <c r="L194" s="169"/>
      <c r="M194" s="169"/>
      <c r="N194" s="87"/>
      <c r="O194" s="87"/>
      <c r="P194" s="87"/>
    </row>
    <row r="195" spans="1:16" ht="30" customHeight="1" x14ac:dyDescent="0.2">
      <c r="A195" s="160">
        <v>158</v>
      </c>
      <c r="B195" s="161" t="str">
        <f t="shared" si="17"/>
        <v>O.K.</v>
      </c>
      <c r="C195" s="146" t="s">
        <v>3223</v>
      </c>
      <c r="D195" s="150"/>
      <c r="E195" s="87">
        <f t="shared" si="15"/>
        <v>0</v>
      </c>
      <c r="F195" s="87">
        <f t="shared" si="16"/>
        <v>0</v>
      </c>
      <c r="G195" s="87">
        <f>IF(AND(I3=22,MAX('PR-RAS'!D594:E598,'PR-RAS'!D609:E611,'PR-RAS'!D615:E615,'PR-RAS'!D616:E616,'PR-RAS'!D626:E628,'PR-RAS'!D631:E631,'PR-RAS'!D634:E634,'PR-RAS'!D711:E711,'PR-RAS'!D728:E728,'PR-RAS'!D732:E732,'PR-RAS'!D734:E734)&gt;0),1,0)</f>
        <v>0</v>
      </c>
      <c r="H195" s="87"/>
      <c r="I195" s="169"/>
      <c r="J195" s="171"/>
      <c r="K195" s="169"/>
      <c r="L195" s="169"/>
      <c r="M195" s="169"/>
      <c r="N195" s="87"/>
      <c r="O195" s="87"/>
      <c r="P195" s="87"/>
    </row>
    <row r="196" spans="1:16" ht="30.75" customHeight="1" x14ac:dyDescent="0.2">
      <c r="A196" s="160">
        <v>159</v>
      </c>
      <c r="B196" s="161" t="str">
        <f t="shared" si="17"/>
        <v>O.K.</v>
      </c>
      <c r="C196" s="145" t="s">
        <v>3224</v>
      </c>
      <c r="D196" s="150"/>
      <c r="E196" s="87">
        <f t="shared" si="15"/>
        <v>0</v>
      </c>
      <c r="F196" s="87">
        <f t="shared" si="16"/>
        <v>0</v>
      </c>
      <c r="G196" s="87">
        <f>IF(AND(I3=23,MAX('PR-RAS'!D17:E22,'PR-RAS'!D26:E26,'PR-RAS'!D30:E30,'PR-RAS'!D32:E32,'PR-RAS'!D37:E39,'PR-RAS'!D45:E49,'PR-RAS'!D77:D81,'PR-RAS'!D134:E137,'PR-RAS'!D175:E175,'PR-RAS'!D203:E203,'PR-RAS'!D240:E243,'PR-RAS'!D247:E251,'PR-RAS'!D253:E258,'PR-RAS'!D349:E349,'PR-RAS'!D377:E377,'PR-RAS'!D401:E401)&gt;0),1,0)</f>
        <v>0</v>
      </c>
      <c r="H196" s="87"/>
      <c r="I196" s="169"/>
      <c r="J196" s="171"/>
      <c r="K196" s="171"/>
      <c r="L196" s="169"/>
      <c r="M196" s="169"/>
      <c r="N196" s="169"/>
      <c r="O196" s="87"/>
      <c r="P196" s="87"/>
    </row>
    <row r="197" spans="1:16" ht="30" customHeight="1" x14ac:dyDescent="0.2">
      <c r="A197" s="160">
        <v>160</v>
      </c>
      <c r="B197" s="161" t="str">
        <f t="shared" si="17"/>
        <v>O.K.</v>
      </c>
      <c r="C197" s="145" t="s">
        <v>3225</v>
      </c>
      <c r="D197" s="150"/>
      <c r="E197" s="87">
        <f t="shared" si="15"/>
        <v>0</v>
      </c>
      <c r="F197" s="87">
        <f t="shared" si="16"/>
        <v>0</v>
      </c>
      <c r="G197" s="87">
        <f>IF(AND(I3=23,MAX('PR-RAS'!D422:E426,'PR-RAS'!D429:E429,'PR-RAS'!D439:E441,'PR-RAS'!D445:E446,'PR-RAS'!D460:E462,'PR-RAS'!D465:E468,'PR-RAS'!D471:E471,'PR-RAS'!D480:E480,'PR-RAS'!D483:E483,'PR-RAS'!D485:E489,'PR-RAS'!D499:E501,'PR-RAS'!D505:E506)&gt;0),1,0)</f>
        <v>0</v>
      </c>
      <c r="H197" s="87"/>
      <c r="I197" s="169"/>
      <c r="J197" s="171"/>
      <c r="K197" s="171"/>
      <c r="L197" s="169"/>
      <c r="M197" s="169"/>
      <c r="N197" s="169"/>
      <c r="O197" s="87"/>
      <c r="P197" s="87"/>
    </row>
    <row r="198" spans="1:16" ht="30" customHeight="1" x14ac:dyDescent="0.2">
      <c r="A198" s="160">
        <v>161</v>
      </c>
      <c r="B198" s="161" t="str">
        <f t="shared" si="17"/>
        <v>O.K.</v>
      </c>
      <c r="C198" s="145" t="s">
        <v>3226</v>
      </c>
      <c r="D198" s="150"/>
      <c r="E198" s="87">
        <f t="shared" si="15"/>
        <v>0</v>
      </c>
      <c r="F198" s="87">
        <f t="shared" si="16"/>
        <v>0</v>
      </c>
      <c r="G198" s="87">
        <f>IF(AND(I3=23,MAX('PR-RAS'!D518:E518,'PR-RAS'!D521:E524,'PR-RAS'!D527:E527,'PR-RAS'!D530:E534,'PR-RAS'!D537:E537,'PR-RAS'!D547:E549,'PR-RAS'!D553:E554,'PR-RAS'!D570:E570,'PR-RAS'!D573:E579,'PR-RAS'!D589:E589,'PR-RAS'!D592:E592,'PR-RAS'!D594:E598)&gt;0),1,0)</f>
        <v>0</v>
      </c>
      <c r="H198" s="87"/>
      <c r="I198" s="169"/>
      <c r="J198" s="171"/>
      <c r="K198" s="171"/>
      <c r="L198" s="169"/>
      <c r="M198" s="169"/>
      <c r="N198" s="169"/>
      <c r="O198" s="87"/>
      <c r="P198" s="87"/>
    </row>
    <row r="199" spans="1:16" ht="30" customHeight="1" x14ac:dyDescent="0.2">
      <c r="A199" s="160">
        <v>162</v>
      </c>
      <c r="B199" s="161" t="str">
        <f t="shared" si="17"/>
        <v>O.K.</v>
      </c>
      <c r="C199" s="145" t="s">
        <v>3227</v>
      </c>
      <c r="D199" s="150"/>
      <c r="E199" s="87">
        <f t="shared" si="15"/>
        <v>0</v>
      </c>
      <c r="F199" s="87">
        <f t="shared" si="16"/>
        <v>0</v>
      </c>
      <c r="G199" s="87">
        <f>IF(AND(I3=23,MAX('PR-RAS'!D609:E611,'PR-RAS'!D615:E616,'PR-RAS'!D626:E628,'PR-RAS'!D631:E631,'PR-RAS'!D634:E634,'PR-RAS'!D711:E711,'PR-RAS'!D728:E728,'PR-RAS'!D730:E730,'PR-RAS'!D732:E732,'PR-RAS'!D734:E734)&gt;0),1,0)</f>
        <v>0</v>
      </c>
      <c r="H199" s="87"/>
      <c r="I199" s="169"/>
      <c r="J199" s="171"/>
      <c r="K199" s="171"/>
      <c r="L199" s="169"/>
      <c r="M199" s="169"/>
      <c r="N199" s="169"/>
      <c r="O199" s="87"/>
      <c r="P199" s="87"/>
    </row>
    <row r="200" spans="1:16" ht="30" customHeight="1" x14ac:dyDescent="0.2">
      <c r="A200" s="160">
        <v>163</v>
      </c>
      <c r="B200" s="161" t="str">
        <f t="shared" si="17"/>
        <v>O.K.</v>
      </c>
      <c r="C200" s="145" t="s">
        <v>3228</v>
      </c>
      <c r="D200" s="150"/>
      <c r="E200" s="87">
        <f t="shared" si="15"/>
        <v>0</v>
      </c>
      <c r="F200" s="87">
        <f t="shared" si="16"/>
        <v>0</v>
      </c>
      <c r="G200" s="87">
        <f>IF(AND(I3=31,MAX('PR-RAS'!D8:E39,'PR-RAS'!D45:E49,'PR-RAS'!D141:E141,'PR-RAS'!D175:E175,'PR-RAS'!D203:E203,'PR-RAS'!D240:E243,'PR-RAS'!D253:E258,'PR-RAS'!D349:E349,'PR-RAS'!D377:E377,'PR-RAS'!D401:E401)&gt;0),1,0)</f>
        <v>0</v>
      </c>
      <c r="H200" s="87"/>
      <c r="I200" s="169"/>
      <c r="J200" s="171"/>
      <c r="K200" s="169"/>
      <c r="L200" s="169"/>
      <c r="M200" s="169"/>
      <c r="N200" s="87"/>
      <c r="O200" s="87"/>
      <c r="P200" s="87"/>
    </row>
    <row r="201" spans="1:16" ht="30" customHeight="1" x14ac:dyDescent="0.2">
      <c r="A201" s="160">
        <v>164</v>
      </c>
      <c r="B201" s="161" t="str">
        <f t="shared" si="17"/>
        <v>O.K.</v>
      </c>
      <c r="C201" s="145" t="s">
        <v>3229</v>
      </c>
      <c r="D201" s="150"/>
      <c r="E201" s="87">
        <f t="shared" si="15"/>
        <v>0</v>
      </c>
      <c r="F201" s="87">
        <f t="shared" si="16"/>
        <v>0</v>
      </c>
      <c r="G201" s="87">
        <f>IF(AND(I3=31,MAX('PR-RAS'!D422:E426,'PR-RAS'!D429:E429,'PR-RAS'!D439:E441,'PR-RAS'!D445:E446,'PR-RAS'!D460:E462,'PR-RAS'!D465:E468,'PR-RAS'!D471:E471,'PR-RAS'!D483:E483,'PR-RAS'!D485:E489,'PR-RAS'!D499:E501,'PR-RAS'!D505:E506)&gt;0),1,0)</f>
        <v>0</v>
      </c>
      <c r="H201" s="87"/>
      <c r="I201" s="169"/>
      <c r="J201" s="171"/>
      <c r="K201" s="169"/>
      <c r="L201" s="169"/>
      <c r="M201" s="169"/>
      <c r="N201" s="87"/>
      <c r="O201" s="87"/>
      <c r="P201" s="87"/>
    </row>
    <row r="202" spans="1:16" ht="30" customHeight="1" x14ac:dyDescent="0.2">
      <c r="A202" s="160">
        <v>165</v>
      </c>
      <c r="B202" s="161" t="str">
        <f t="shared" si="17"/>
        <v>O.K.</v>
      </c>
      <c r="C202" s="145" t="s">
        <v>3230</v>
      </c>
      <c r="D202" s="150"/>
      <c r="E202" s="87">
        <f t="shared" si="15"/>
        <v>0</v>
      </c>
      <c r="F202" s="87">
        <f t="shared" si="16"/>
        <v>0</v>
      </c>
      <c r="G202" s="87">
        <f>IF(AND(I3=31,MAX('PR-RAS'!D518:E518,'PR-RAS'!D521:E524,'PR-RAS'!D527:E527,'PR-RAS'!D530:E534,'PR-RAS'!D537:E537,'PR-RAS'!D547:E549,'PR-RAS'!D553:E554,'PR-RAS'!D570:E570,'PR-RAS'!D573:E579,'PR-RAS'!D589:E589,'PR-RAS'!D592:E592,'PR-RAS'!D594:E598)&gt;0),1,0)</f>
        <v>0</v>
      </c>
      <c r="H202" s="87"/>
      <c r="I202" s="169"/>
      <c r="J202" s="171"/>
      <c r="K202" s="169"/>
      <c r="L202" s="169"/>
      <c r="M202" s="169"/>
      <c r="N202" s="87"/>
      <c r="O202" s="87"/>
      <c r="P202" s="87"/>
    </row>
    <row r="203" spans="1:16" ht="30" customHeight="1" x14ac:dyDescent="0.2">
      <c r="A203" s="160">
        <v>166</v>
      </c>
      <c r="B203" s="161" t="str">
        <f t="shared" si="17"/>
        <v>O.K.</v>
      </c>
      <c r="C203" s="145" t="s">
        <v>3231</v>
      </c>
      <c r="D203" s="150"/>
      <c r="E203" s="87">
        <f t="shared" si="15"/>
        <v>0</v>
      </c>
      <c r="F203" s="87">
        <f t="shared" si="16"/>
        <v>0</v>
      </c>
      <c r="G203" s="87">
        <f>IF(AND(I3=31,MAX('PR-RAS'!D615:E616,'PR-RAS'!D626:E628,'PR-RAS'!D631:E631,'PR-RAS'!D634:E634,'PR-RAS'!D653:E653,'PR-RAS'!D655:E655,'PR-RAS'!D711:E711,'PR-RAS'!D728:E728,'PR-RAS'!D730:E730,'PR-RAS'!D732:E732,'PR-RAS'!D734:E734)&gt;0),1,0)</f>
        <v>0</v>
      </c>
      <c r="H203" s="87"/>
      <c r="I203" s="169"/>
      <c r="J203" s="171"/>
      <c r="K203" s="169"/>
      <c r="L203" s="169"/>
      <c r="M203" s="169"/>
      <c r="N203" s="87"/>
      <c r="O203" s="87"/>
      <c r="P203" s="87"/>
    </row>
    <row r="204" spans="1:16" ht="30" customHeight="1" x14ac:dyDescent="0.2">
      <c r="A204" s="160">
        <v>167</v>
      </c>
      <c r="B204" s="161" t="str">
        <f t="shared" si="17"/>
        <v>O.K.</v>
      </c>
      <c r="C204" s="145" t="s">
        <v>3232</v>
      </c>
      <c r="D204" s="150"/>
      <c r="E204" s="87">
        <f t="shared" si="15"/>
        <v>0</v>
      </c>
      <c r="F204" s="87">
        <f t="shared" si="16"/>
        <v>0</v>
      </c>
      <c r="G204" s="87">
        <f>IF(AND(I3=41,O3&lt;&gt;23911,O3&lt;&gt;25843,MAX('PR-RAS'!D134:E137)&gt;0),1,0)</f>
        <v>0</v>
      </c>
      <c r="H204" s="87"/>
      <c r="I204" s="169"/>
      <c r="J204" s="171"/>
      <c r="K204" s="169"/>
      <c r="L204" s="169"/>
      <c r="M204" s="169"/>
      <c r="N204" s="87"/>
      <c r="O204" s="87"/>
      <c r="P204" s="87"/>
    </row>
    <row r="205" spans="1:16" s="177" customFormat="1" ht="30" customHeight="1" x14ac:dyDescent="0.2">
      <c r="A205" s="160">
        <v>168</v>
      </c>
      <c r="B205" s="161" t="str">
        <f t="shared" ref="B205:B207" si="18">IF(E205=1,"Pogreška",IF(F205=1,"Provjera","O.K."))</f>
        <v>O.K.</v>
      </c>
      <c r="C205" s="146" t="s">
        <v>3233</v>
      </c>
      <c r="D205" s="173"/>
      <c r="E205" s="87">
        <f t="shared" si="15"/>
        <v>0</v>
      </c>
      <c r="F205" s="87">
        <f t="shared" si="16"/>
        <v>0</v>
      </c>
      <c r="G205" s="174">
        <f>IF(AND(I3=41,MAX('PR-RAS'!D8:E39,'PR-RAS'!D138:E138,'PR-RAS'!D141:E141,'PR-RAS'!D175:E175,'PR-RAS'!D349:E349,'PR-RAS'!D401:E401,'PR-RAS'!D422:E426,'PR-RAS'!D429:E429,'PR-RAS'!D439:E441,'PR-RAS'!D445:E445,'PR-RAS'!D446:E446,'PR-RAS'!D460:E462,'PR-RAS'!D465:E468,'PR-RAS'!D487:E489)&gt;0),1,0)</f>
        <v>0</v>
      </c>
      <c r="H205" s="174"/>
      <c r="I205" s="175"/>
      <c r="J205" s="176"/>
      <c r="K205" s="175"/>
      <c r="L205" s="175"/>
      <c r="M205" s="175"/>
      <c r="N205" s="174"/>
      <c r="O205" s="174"/>
      <c r="P205" s="174"/>
    </row>
    <row r="206" spans="1:16" s="177" customFormat="1" ht="30" customHeight="1" x14ac:dyDescent="0.2">
      <c r="A206" s="160">
        <v>169</v>
      </c>
      <c r="B206" s="161" t="str">
        <f t="shared" si="18"/>
        <v>O.K.</v>
      </c>
      <c r="C206" s="146" t="s">
        <v>3234</v>
      </c>
      <c r="D206" s="173"/>
      <c r="E206" s="87">
        <f t="shared" si="15"/>
        <v>0</v>
      </c>
      <c r="F206" s="87">
        <f t="shared" si="16"/>
        <v>0</v>
      </c>
      <c r="G206" s="174">
        <f>IF(AND(I3=41,MAX('PR-RAS'!D518:E518,'PR-RAS'!D521:E524,'PR-RAS'!D527:E527,'PR-RAS'!D530:E534,'PR-RAS'!D537:E537,'PR-RAS'!D547:E549,'PR-RAS'!D553:E554,'PR-RAS'!D570:E570,'PR-RAS'!D573:E579,'PR-RAS'!D589:E589,'PR-RAS'!D592:E592,'PR-RAS'!D596:E598)&gt;0),1,0)</f>
        <v>0</v>
      </c>
      <c r="H206" s="174"/>
      <c r="I206" s="175"/>
      <c r="J206" s="176"/>
      <c r="K206" s="175"/>
      <c r="L206" s="175"/>
      <c r="M206" s="175"/>
      <c r="N206" s="174"/>
      <c r="O206" s="174"/>
      <c r="P206" s="174"/>
    </row>
    <row r="207" spans="1:16" s="177" customFormat="1" ht="30" customHeight="1" x14ac:dyDescent="0.2">
      <c r="A207" s="160">
        <v>170</v>
      </c>
      <c r="B207" s="161" t="str">
        <f t="shared" si="18"/>
        <v>O.K.</v>
      </c>
      <c r="C207" s="146" t="s">
        <v>3235</v>
      </c>
      <c r="D207" s="173"/>
      <c r="E207" s="87">
        <f t="shared" si="15"/>
        <v>0</v>
      </c>
      <c r="F207" s="87">
        <f t="shared" si="16"/>
        <v>0</v>
      </c>
      <c r="G207" s="174">
        <f>IF(AND(I3=41,MAX('PR-RAS'!D626:E628,'PR-RAS'!D631:E631,'PR-RAS'!D634:E634,'PR-RAS'!D653:E653,'PR-RAS'!D655:E655,'PR-RAS'!D728:E728,'PR-RAS'!D730:E730,'PR-RAS'!D732:E732,'PR-RAS'!D734:E734)&gt;0),1,0)</f>
        <v>0</v>
      </c>
      <c r="H207" s="174"/>
      <c r="I207" s="175"/>
      <c r="J207" s="176"/>
      <c r="K207" s="175"/>
      <c r="L207" s="175"/>
      <c r="M207" s="175"/>
      <c r="N207" s="178"/>
      <c r="O207" s="174"/>
      <c r="P207" s="174"/>
    </row>
    <row r="208" spans="1:16" ht="30" customHeight="1" x14ac:dyDescent="0.2">
      <c r="A208" s="160">
        <v>171</v>
      </c>
      <c r="B208" s="161" t="str">
        <f t="shared" ref="B208:B274" si="19">IF(E208=1,"Pogreška",IF(F208=1,"Provjera","O.K."))</f>
        <v>O.K.</v>
      </c>
      <c r="C208" s="145" t="s">
        <v>3236</v>
      </c>
      <c r="D208" s="150"/>
      <c r="E208" s="87">
        <f t="shared" si="15"/>
        <v>0</v>
      </c>
      <c r="F208" s="87">
        <f t="shared" si="16"/>
        <v>0</v>
      </c>
      <c r="G208" s="87">
        <f>IF(AND(I3=42,MAX('PR-RAS'!D8:E39,'PR-RAS'!D45:E49,'PR-RAS'!D134:E138,'PR-RAS'!D141:E141,'PR-RAS'!D175:E175,'PR-RAS'!D225:E230,'PR-RAS'!D253:E258,'PR-RAS'!D349:E349,'PR-RAS'!D401:E401)&gt;0),1,0)</f>
        <v>0</v>
      </c>
      <c r="H208" s="87"/>
      <c r="I208" s="171"/>
      <c r="J208" s="169"/>
      <c r="K208" s="169"/>
      <c r="L208" s="169"/>
      <c r="M208" s="169"/>
      <c r="N208" s="87"/>
      <c r="O208" s="87"/>
      <c r="P208" s="87"/>
    </row>
    <row r="209" spans="1:16" ht="30" customHeight="1" x14ac:dyDescent="0.2">
      <c r="A209" s="160">
        <v>172</v>
      </c>
      <c r="B209" s="161" t="str">
        <f t="shared" si="19"/>
        <v>O.K.</v>
      </c>
      <c r="C209" s="145" t="s">
        <v>3237</v>
      </c>
      <c r="D209" s="150"/>
      <c r="E209" s="87">
        <f t="shared" si="15"/>
        <v>0</v>
      </c>
      <c r="F209" s="87">
        <f t="shared" si="16"/>
        <v>0</v>
      </c>
      <c r="G209" s="87">
        <f>IF(AND(I3=42,MAX('PR-RAS'!D422:E426,'PR-RAS'!D429:E429,'PR-RAS'!D439:E441,'PR-RAS'!D445:E446,'PR-RAS'!D460:E462,'PR-RAS'!D465:E468,'PR-RAS'!D471:E471,'PR-RAS'!D480:E480,'PR-RAS'!D483:E483,'PR-RAS'!D485:E489,'PR-RAS'!D518:E518,'PR-RAS'!D521:E524)&gt;0),1,0)</f>
        <v>0</v>
      </c>
      <c r="H209" s="87"/>
      <c r="I209" s="171"/>
      <c r="J209" s="169"/>
      <c r="K209" s="169"/>
      <c r="L209" s="169"/>
      <c r="M209" s="169"/>
      <c r="N209" s="87"/>
      <c r="O209" s="87"/>
      <c r="P209" s="87"/>
    </row>
    <row r="210" spans="1:16" ht="30" customHeight="1" x14ac:dyDescent="0.2">
      <c r="A210" s="160">
        <v>173</v>
      </c>
      <c r="B210" s="161" t="str">
        <f t="shared" si="19"/>
        <v>O.K.</v>
      </c>
      <c r="C210" s="145" t="s">
        <v>3238</v>
      </c>
      <c r="D210" s="150"/>
      <c r="E210" s="87">
        <f t="shared" si="15"/>
        <v>0</v>
      </c>
      <c r="F210" s="87">
        <f t="shared" si="16"/>
        <v>0</v>
      </c>
      <c r="G210" s="87">
        <f>IF(AND(I3=42,MAX('PR-RAS'!D527:E527,'PR-RAS'!D530:E534,'PR-RAS'!D537:E537,'PR-RAS'!D547:E549,'PR-RAS'!D553:E554,'PR-RAS'!D570:E570,'PR-RAS'!D573:E579,'PR-RAS'!D589:E589,'PR-RAS'!D592:E592,'PR-RAS'!D596:E598)&gt;0),1,0)</f>
        <v>0</v>
      </c>
      <c r="H210" s="87"/>
      <c r="I210" s="171"/>
      <c r="J210" s="169"/>
      <c r="K210" s="169"/>
      <c r="L210" s="169"/>
      <c r="M210" s="169"/>
      <c r="N210" s="87"/>
      <c r="O210" s="87"/>
      <c r="P210" s="87"/>
    </row>
    <row r="211" spans="1:16" ht="30" customHeight="1" x14ac:dyDescent="0.2">
      <c r="A211" s="160">
        <v>174</v>
      </c>
      <c r="B211" s="161" t="str">
        <f t="shared" si="19"/>
        <v>O.K.</v>
      </c>
      <c r="C211" s="145" t="s">
        <v>3239</v>
      </c>
      <c r="D211" s="150"/>
      <c r="E211" s="87">
        <f t="shared" si="15"/>
        <v>0</v>
      </c>
      <c r="F211" s="87">
        <f t="shared" si="16"/>
        <v>0</v>
      </c>
      <c r="G211" s="87">
        <f>IF(AND(I3=42,MAX('PR-RAS'!D626:E628,'PR-RAS'!D631:E631,'PR-RAS'!D634:E634,'PR-RAS'!D653:E653,'PR-RAS'!D655:E655,'PR-RAS'!D711:E711,'PR-RAS'!D728:E728,'PR-RAS'!D730:E730,'PR-RAS'!D732:E732,'PR-RAS'!D734:E734)&gt;0),1,0)</f>
        <v>0</v>
      </c>
      <c r="H211" s="87"/>
      <c r="I211" s="171"/>
      <c r="J211" s="169"/>
      <c r="K211" s="169"/>
      <c r="L211" s="169"/>
      <c r="M211" s="169"/>
      <c r="N211" s="87"/>
      <c r="O211" s="87"/>
      <c r="P211" s="87"/>
    </row>
    <row r="212" spans="1:16" ht="51" customHeight="1" x14ac:dyDescent="0.2">
      <c r="A212" s="160">
        <v>175</v>
      </c>
      <c r="B212" s="161" t="str">
        <f t="shared" si="19"/>
        <v>O.K.</v>
      </c>
      <c r="C212" s="145" t="s">
        <v>3240</v>
      </c>
      <c r="D212" s="150"/>
      <c r="E212" s="87">
        <f t="shared" ref="E212:E273" si="20">MAX(G212:K212)</f>
        <v>0</v>
      </c>
      <c r="F212" s="87">
        <f t="shared" si="16"/>
        <v>0</v>
      </c>
      <c r="G212" s="87"/>
      <c r="H212" s="87"/>
      <c r="I212" s="87"/>
      <c r="J212" s="87"/>
      <c r="K212" s="87"/>
      <c r="L212" s="87">
        <f>IF(AND(I3=11,OR(AND('PR-RAS'!D653&lt;&gt;0,'PR-RAS'!D654&lt;&gt;0),AND('PR-RAS'!D655&lt;&gt;0,'PR-RAS'!D656&lt;&gt;0))),1,0)</f>
        <v>0</v>
      </c>
      <c r="M212" s="87">
        <f>IF(AND(I3=11,OR(AND('PR-RAS'!E653&lt;&gt;0,'PR-RAS'!E654&lt;&gt;0),AND('PR-RAS'!E655&lt;&gt;0,'PR-RAS'!E656&lt;&gt;0))),1,0)</f>
        <v>0</v>
      </c>
      <c r="N212" s="87"/>
      <c r="O212" s="87"/>
      <c r="P212" s="87"/>
    </row>
    <row r="213" spans="1:16" ht="30" customHeight="1" x14ac:dyDescent="0.2">
      <c r="A213" s="160">
        <v>176</v>
      </c>
      <c r="B213" s="161" t="str">
        <f t="shared" si="19"/>
        <v>O.K.</v>
      </c>
      <c r="C213" s="145" t="s">
        <v>3241</v>
      </c>
      <c r="D213" s="150"/>
      <c r="E213" s="87">
        <f t="shared" si="20"/>
        <v>0</v>
      </c>
      <c r="F213" s="87">
        <f t="shared" ref="F213:F274" si="21">MAX(L213:O213)</f>
        <v>0</v>
      </c>
      <c r="G213" s="87"/>
      <c r="H213" s="87"/>
      <c r="I213" s="87"/>
      <c r="J213" s="87"/>
      <c r="K213" s="87"/>
      <c r="L213" s="87">
        <f>IF(AND('PR-RAS'!D24&gt;0,'PR-RAS'!D658=0),1,0)</f>
        <v>0</v>
      </c>
      <c r="M213" s="87">
        <f>IF(AND('PR-RAS'!E24&gt;0,'PR-RAS'!E658=0),1,0)</f>
        <v>0</v>
      </c>
      <c r="N213" s="87"/>
      <c r="O213" s="87"/>
      <c r="P213" s="87"/>
    </row>
    <row r="214" spans="1:16" ht="30" customHeight="1" x14ac:dyDescent="0.2">
      <c r="A214" s="160">
        <v>177</v>
      </c>
      <c r="B214" s="161" t="str">
        <f t="shared" si="19"/>
        <v>O.K.</v>
      </c>
      <c r="C214" s="145" t="s">
        <v>3242</v>
      </c>
      <c r="D214" s="150"/>
      <c r="E214" s="87">
        <f t="shared" si="20"/>
        <v>0</v>
      </c>
      <c r="F214" s="87">
        <f t="shared" si="21"/>
        <v>0</v>
      </c>
      <c r="G214" s="87"/>
      <c r="H214" s="87"/>
      <c r="I214" s="87"/>
      <c r="J214" s="87"/>
      <c r="K214" s="87"/>
      <c r="L214" s="87">
        <f>IF(AND('PR-RAS'!D33&gt;0,SUM('PR-RAS'!D659:'PR-RAS'!D660)=0),1,0)</f>
        <v>0</v>
      </c>
      <c r="M214" s="87">
        <f>IF(AND('PR-RAS'!E33&gt;0,SUM('PR-RAS'!E659:'PR-RAS'!E660)=0),1,0)</f>
        <v>0</v>
      </c>
      <c r="N214" s="87"/>
      <c r="O214" s="87"/>
      <c r="P214" s="87"/>
    </row>
    <row r="215" spans="1:16" ht="30" customHeight="1" x14ac:dyDescent="0.2">
      <c r="A215" s="160">
        <v>178</v>
      </c>
      <c r="B215" s="161" t="str">
        <f t="shared" si="19"/>
        <v>O.K.</v>
      </c>
      <c r="C215" s="145" t="s">
        <v>3243</v>
      </c>
      <c r="D215" s="150"/>
      <c r="E215" s="87">
        <f t="shared" si="20"/>
        <v>0</v>
      </c>
      <c r="F215" s="87">
        <f t="shared" si="21"/>
        <v>0</v>
      </c>
      <c r="G215" s="87"/>
      <c r="H215" s="87"/>
      <c r="I215" s="87"/>
      <c r="J215" s="87"/>
      <c r="K215" s="87"/>
      <c r="L215" s="87">
        <f>IF(AND('PR-RAS'!D90&gt;0,'PR-RAS'!D702=0),1,0)</f>
        <v>0</v>
      </c>
      <c r="M215" s="87">
        <f>IF(AND('PR-RAS'!E90&gt;0,'PR-RAS'!E702=0),1,0)</f>
        <v>0</v>
      </c>
      <c r="N215" s="87"/>
      <c r="O215" s="87"/>
      <c r="P215" s="87"/>
    </row>
    <row r="216" spans="1:16" ht="43.5" customHeight="1" x14ac:dyDescent="0.2">
      <c r="A216" s="160">
        <v>179</v>
      </c>
      <c r="B216" s="161" t="str">
        <f t="shared" si="19"/>
        <v>O.K.</v>
      </c>
      <c r="C216" s="145" t="s">
        <v>3244</v>
      </c>
      <c r="D216" s="150"/>
      <c r="E216" s="87">
        <f t="shared" si="20"/>
        <v>0</v>
      </c>
      <c r="F216" s="87">
        <f t="shared" si="21"/>
        <v>0</v>
      </c>
      <c r="G216" s="87"/>
      <c r="H216" s="87"/>
      <c r="I216" s="87"/>
      <c r="J216" s="87"/>
      <c r="K216" s="87"/>
      <c r="L216" s="87">
        <f>IF(AND('PR-RAS'!D117&gt;0,SUM('PR-RAS'!D710:'PR-RAS'!D712)=0),1,0)</f>
        <v>0</v>
      </c>
      <c r="M216" s="87">
        <f>IF(AND('PR-RAS'!E117&gt;0,SUM('PR-RAS'!E710:'PR-RAS'!E712)=0),1,0)</f>
        <v>0</v>
      </c>
      <c r="N216" s="87"/>
      <c r="O216" s="87"/>
      <c r="P216" s="87"/>
    </row>
    <row r="217" spans="1:16" ht="30" customHeight="1" x14ac:dyDescent="0.2">
      <c r="A217" s="160">
        <v>180</v>
      </c>
      <c r="B217" s="161" t="str">
        <f t="shared" si="19"/>
        <v>Provjera</v>
      </c>
      <c r="C217" s="145" t="s">
        <v>3245</v>
      </c>
      <c r="D217" s="150"/>
      <c r="E217" s="87">
        <f t="shared" si="20"/>
        <v>0</v>
      </c>
      <c r="F217" s="87">
        <f t="shared" si="21"/>
        <v>1</v>
      </c>
      <c r="G217" s="87"/>
      <c r="H217" s="87"/>
      <c r="I217" s="87"/>
      <c r="J217" s="87"/>
      <c r="K217" s="87"/>
      <c r="L217" s="87">
        <f>IF(AND('PR-RAS'!D158&gt;0,SUM('PR-RAS'!D716:D717)=0),1,0)</f>
        <v>0</v>
      </c>
      <c r="M217" s="87">
        <f>IF(AND('PR-RAS'!E158&gt;0,SUM('PR-RAS'!E716:E717)=0),1,0)</f>
        <v>1</v>
      </c>
      <c r="N217" s="87"/>
      <c r="O217" s="87"/>
      <c r="P217" s="87"/>
    </row>
    <row r="218" spans="1:16" ht="30" customHeight="1" x14ac:dyDescent="0.2">
      <c r="A218" s="160">
        <v>181</v>
      </c>
      <c r="B218" s="161" t="str">
        <f t="shared" si="19"/>
        <v>O.K.</v>
      </c>
      <c r="C218" s="145" t="s">
        <v>3246</v>
      </c>
      <c r="D218" s="150"/>
      <c r="E218" s="87">
        <f t="shared" si="20"/>
        <v>0</v>
      </c>
      <c r="F218" s="87">
        <f t="shared" si="21"/>
        <v>0</v>
      </c>
      <c r="G218" s="87"/>
      <c r="H218" s="87"/>
      <c r="I218" s="87"/>
      <c r="J218" s="87"/>
      <c r="K218" s="87"/>
      <c r="L218" s="87">
        <f>IF(AND('PR-RAS'!D183&gt;0,'PR-RAS'!D720=0),1,0)</f>
        <v>0</v>
      </c>
      <c r="M218" s="87">
        <f>IF(AND('PR-RAS'!E183&gt;0,'PR-RAS'!E720=0),1,0)</f>
        <v>0</v>
      </c>
      <c r="N218" s="87"/>
      <c r="O218" s="87"/>
      <c r="P218" s="87"/>
    </row>
    <row r="219" spans="1:16" ht="32.25" customHeight="1" x14ac:dyDescent="0.2">
      <c r="A219" s="160">
        <v>182</v>
      </c>
      <c r="B219" s="161" t="str">
        <f t="shared" si="19"/>
        <v>O.K.</v>
      </c>
      <c r="C219" s="145" t="s">
        <v>3247</v>
      </c>
      <c r="D219" s="150"/>
      <c r="E219" s="87">
        <f t="shared" si="20"/>
        <v>0</v>
      </c>
      <c r="F219" s="87">
        <f t="shared" si="21"/>
        <v>0</v>
      </c>
      <c r="G219" s="87"/>
      <c r="H219" s="87"/>
      <c r="I219" s="87"/>
      <c r="J219" s="87"/>
      <c r="K219" s="87"/>
      <c r="L219" s="87">
        <f>IF(AND('PR-RAS'!D184&gt;0,SUM('PR-RAS'!D721:D723)=0),1,0)</f>
        <v>0</v>
      </c>
      <c r="M219" s="87">
        <f>IF(AND('PR-RAS'!E184&gt;0,SUM('PR-RAS'!E721:E723)=0),1,0)</f>
        <v>0</v>
      </c>
      <c r="N219" s="87"/>
      <c r="O219" s="87"/>
      <c r="P219" s="87"/>
    </row>
    <row r="220" spans="1:16" ht="30" customHeight="1" x14ac:dyDescent="0.2">
      <c r="A220" s="160">
        <v>183</v>
      </c>
      <c r="B220" s="161" t="str">
        <f t="shared" si="19"/>
        <v>O.K.</v>
      </c>
      <c r="C220" s="145" t="s">
        <v>3248</v>
      </c>
      <c r="D220" s="150"/>
      <c r="E220" s="87">
        <f t="shared" si="20"/>
        <v>0</v>
      </c>
      <c r="F220" s="87">
        <f t="shared" si="21"/>
        <v>0</v>
      </c>
      <c r="G220" s="87"/>
      <c r="H220" s="87"/>
      <c r="I220" s="87"/>
      <c r="J220" s="87"/>
      <c r="K220" s="87"/>
      <c r="L220" s="87">
        <f>IF(AND('PR-RAS'!D186&gt;0,'PR-RAS'!D724=0),1,0)</f>
        <v>0</v>
      </c>
      <c r="M220" s="87">
        <f>IF(AND('PR-RAS'!E186&gt;0,'PR-RAS'!E724=0),1,0)</f>
        <v>0</v>
      </c>
      <c r="N220" s="87"/>
      <c r="O220" s="87"/>
      <c r="P220" s="87"/>
    </row>
    <row r="221" spans="1:16" ht="30" customHeight="1" x14ac:dyDescent="0.2">
      <c r="A221" s="160">
        <v>184</v>
      </c>
      <c r="B221" s="161" t="str">
        <f t="shared" si="19"/>
        <v>Provjera</v>
      </c>
      <c r="C221" s="145" t="s">
        <v>3249</v>
      </c>
      <c r="D221" s="150"/>
      <c r="E221" s="87">
        <f t="shared" si="20"/>
        <v>0</v>
      </c>
      <c r="F221" s="87">
        <f t="shared" si="21"/>
        <v>1</v>
      </c>
      <c r="G221" s="87"/>
      <c r="H221" s="87"/>
      <c r="I221" s="87"/>
      <c r="J221" s="87"/>
      <c r="K221" s="87"/>
      <c r="L221" s="87">
        <f>IF(AND('PR-RAS'!D189&gt;0,'PR-RAS'!D725=0),1,0)</f>
        <v>1</v>
      </c>
      <c r="M221" s="87">
        <f>IF(AND('PR-RAS'!E189&gt;0,'PR-RAS'!E725=0),1,0)</f>
        <v>0</v>
      </c>
      <c r="N221" s="87"/>
      <c r="O221" s="87"/>
      <c r="P221" s="87"/>
    </row>
    <row r="222" spans="1:16" ht="30" customHeight="1" x14ac:dyDescent="0.2">
      <c r="A222" s="160">
        <v>185</v>
      </c>
      <c r="B222" s="161" t="str">
        <f t="shared" si="19"/>
        <v>O.K.</v>
      </c>
      <c r="C222" s="145" t="s">
        <v>3250</v>
      </c>
      <c r="D222" s="150"/>
      <c r="E222" s="87">
        <f t="shared" si="20"/>
        <v>0</v>
      </c>
      <c r="F222" s="87">
        <f t="shared" si="21"/>
        <v>0</v>
      </c>
      <c r="G222" s="87"/>
      <c r="H222" s="87"/>
      <c r="I222" s="87"/>
      <c r="J222" s="87"/>
      <c r="K222" s="87"/>
      <c r="L222" s="87">
        <f>IF(AND('PR-RAS'!D190&gt;0,'PR-RAS'!D726=0),1,0)</f>
        <v>0</v>
      </c>
      <c r="M222" s="87">
        <f>IF(AND('PR-RAS'!E190&gt;0,'PR-RAS'!E726=0),1,0)</f>
        <v>0</v>
      </c>
      <c r="N222" s="87"/>
      <c r="O222" s="87"/>
      <c r="P222" s="87"/>
    </row>
    <row r="223" spans="1:16" ht="43.5" customHeight="1" x14ac:dyDescent="0.2">
      <c r="A223" s="160">
        <v>186</v>
      </c>
      <c r="B223" s="161" t="str">
        <f t="shared" si="19"/>
        <v>O.K.</v>
      </c>
      <c r="C223" s="145" t="s">
        <v>3251</v>
      </c>
      <c r="D223" s="150"/>
      <c r="E223" s="87">
        <f t="shared" si="20"/>
        <v>0</v>
      </c>
      <c r="F223" s="87">
        <f t="shared" si="21"/>
        <v>0</v>
      </c>
      <c r="G223" s="87"/>
      <c r="H223" s="87"/>
      <c r="I223" s="87"/>
      <c r="J223" s="87"/>
      <c r="K223" s="87"/>
      <c r="L223" s="87">
        <f>IF(AND('PR-RAS'!D208&gt;0,SUM('PR-RAS'!D748:D750)=0),1,0)</f>
        <v>0</v>
      </c>
      <c r="M223" s="87">
        <f>IF(AND('PR-RAS'!E208&gt;0,SUM('PR-RAS'!E748:E750)=0),1,0)</f>
        <v>0</v>
      </c>
      <c r="N223" s="87"/>
      <c r="O223" s="87"/>
      <c r="P223" s="87"/>
    </row>
    <row r="224" spans="1:16" ht="30" customHeight="1" x14ac:dyDescent="0.2">
      <c r="A224" s="160">
        <v>187</v>
      </c>
      <c r="B224" s="161" t="str">
        <f t="shared" si="19"/>
        <v>O.K.</v>
      </c>
      <c r="C224" s="145" t="s">
        <v>3252</v>
      </c>
      <c r="D224" s="150"/>
      <c r="E224" s="87">
        <f t="shared" si="20"/>
        <v>0</v>
      </c>
      <c r="F224" s="87">
        <f t="shared" si="21"/>
        <v>0</v>
      </c>
      <c r="G224" s="87"/>
      <c r="H224" s="87"/>
      <c r="I224" s="87"/>
      <c r="J224" s="87"/>
      <c r="K224" s="87"/>
      <c r="L224" s="87">
        <f>IF(AND('PR-RAS'!D214&gt;0,'PR-RAS'!D758=0),1,0)</f>
        <v>0</v>
      </c>
      <c r="M224" s="87">
        <f>IF(AND('PR-RAS'!E214&gt;0,'PR-RAS'!E758=0),1,0)</f>
        <v>0</v>
      </c>
      <c r="N224" s="87"/>
      <c r="O224" s="87"/>
      <c r="P224" s="87"/>
    </row>
    <row r="225" spans="1:16" ht="15" customHeight="1" x14ac:dyDescent="0.2">
      <c r="A225" s="160">
        <v>188</v>
      </c>
      <c r="B225" s="161" t="str">
        <f t="shared" si="19"/>
        <v>O.K.</v>
      </c>
      <c r="C225" s="145" t="s">
        <v>3253</v>
      </c>
      <c r="D225" s="150"/>
      <c r="E225" s="87">
        <f t="shared" si="20"/>
        <v>0</v>
      </c>
      <c r="F225" s="87">
        <f t="shared" si="21"/>
        <v>0</v>
      </c>
      <c r="G225" s="87">
        <f>IF(ABS('PR-RAS'!D260-SUM('PR-RAS'!D815:D823)&gt;0),1,0)</f>
        <v>0</v>
      </c>
      <c r="H225" s="87">
        <f>IF(ABS('PR-RAS'!E260-SUM('PR-RAS'!E815:E823)&gt;0),1,0)</f>
        <v>0</v>
      </c>
      <c r="I225" s="87"/>
      <c r="J225" s="87"/>
      <c r="K225" s="87"/>
      <c r="L225" s="87"/>
      <c r="M225" s="87"/>
      <c r="N225" s="87"/>
      <c r="O225" s="87"/>
      <c r="P225" s="87"/>
    </row>
    <row r="226" spans="1:16" ht="30" customHeight="1" x14ac:dyDescent="0.2">
      <c r="A226" s="160">
        <v>189</v>
      </c>
      <c r="B226" s="161" t="str">
        <f t="shared" si="19"/>
        <v>O.K.</v>
      </c>
      <c r="C226" s="145" t="s">
        <v>3254</v>
      </c>
      <c r="D226" s="150"/>
      <c r="E226" s="87">
        <f t="shared" si="20"/>
        <v>0</v>
      </c>
      <c r="F226" s="87">
        <f t="shared" si="21"/>
        <v>0</v>
      </c>
      <c r="G226" s="87"/>
      <c r="H226" s="87"/>
      <c r="I226" s="87"/>
      <c r="J226" s="87"/>
      <c r="K226" s="87"/>
      <c r="L226" s="87">
        <f>IF(AND('PR-RAS'!D265&gt;0,'PR-RAS'!D829=0),1,0)</f>
        <v>0</v>
      </c>
      <c r="M226" s="87">
        <f>IF(AND('PR-RAS'!E265&gt;0,'PR-RAS'!E829=0),1,0)</f>
        <v>0</v>
      </c>
      <c r="N226" s="87"/>
      <c r="O226" s="87"/>
      <c r="P226" s="87"/>
    </row>
    <row r="227" spans="1:16" ht="33" customHeight="1" x14ac:dyDescent="0.2">
      <c r="A227" s="160">
        <v>190</v>
      </c>
      <c r="B227" s="161" t="str">
        <f t="shared" si="19"/>
        <v>O.K.</v>
      </c>
      <c r="C227" s="146" t="s">
        <v>3255</v>
      </c>
      <c r="D227" s="150"/>
      <c r="E227" s="87">
        <f t="shared" si="20"/>
        <v>0</v>
      </c>
      <c r="F227" s="87">
        <f t="shared" si="21"/>
        <v>0</v>
      </c>
      <c r="G227" s="87"/>
      <c r="H227" s="87"/>
      <c r="I227" s="87"/>
      <c r="J227" s="87"/>
      <c r="K227" s="87"/>
      <c r="L227" s="87">
        <f>IF(AND('PR-RAS'!D428&gt;0,SUM('PR-RAS'!D846:D846)=0),1,0)</f>
        <v>0</v>
      </c>
      <c r="M227" s="87">
        <f>IF(AND('PR-RAS'!E428&gt;0,SUM('PR-RAS'!E846:E846)=0),1,0)</f>
        <v>0</v>
      </c>
      <c r="N227" s="87"/>
      <c r="O227" s="87"/>
      <c r="P227" s="87"/>
    </row>
    <row r="228" spans="1:16" ht="30" customHeight="1" x14ac:dyDescent="0.2">
      <c r="A228" s="160">
        <v>191</v>
      </c>
      <c r="B228" s="161" t="str">
        <f t="shared" si="19"/>
        <v>O.K.</v>
      </c>
      <c r="C228" s="146" t="s">
        <v>3256</v>
      </c>
      <c r="D228" s="150"/>
      <c r="E228" s="87">
        <f t="shared" si="20"/>
        <v>0</v>
      </c>
      <c r="F228" s="87">
        <f t="shared" si="21"/>
        <v>0</v>
      </c>
      <c r="G228" s="87"/>
      <c r="H228" s="87"/>
      <c r="I228" s="87"/>
      <c r="J228" s="87"/>
      <c r="K228" s="87"/>
      <c r="L228" s="87">
        <f>IF(AND('PR-RAS'!D431&gt;0,SUM('PR-RAS'!D847:D847)=0),1,0)</f>
        <v>0</v>
      </c>
      <c r="M228" s="87">
        <f>IF(AND('PR-RAS'!E431&gt;0,SUM('PR-RAS'!E847:E847)=0),1,0)</f>
        <v>0</v>
      </c>
      <c r="N228" s="87"/>
      <c r="O228" s="87"/>
      <c r="P228" s="87"/>
    </row>
    <row r="229" spans="1:16" ht="30" customHeight="1" x14ac:dyDescent="0.2">
      <c r="A229" s="160">
        <v>192</v>
      </c>
      <c r="B229" s="161" t="str">
        <f t="shared" si="19"/>
        <v>O.K.</v>
      </c>
      <c r="C229" s="146" t="s">
        <v>3257</v>
      </c>
      <c r="D229" s="150"/>
      <c r="E229" s="87">
        <f t="shared" si="20"/>
        <v>0</v>
      </c>
      <c r="F229" s="87">
        <f t="shared" si="21"/>
        <v>0</v>
      </c>
      <c r="G229" s="87"/>
      <c r="H229" s="87"/>
      <c r="I229" s="87"/>
      <c r="J229" s="87"/>
      <c r="K229" s="87"/>
      <c r="L229" s="87">
        <f>IF(AND('PR-RAS'!D432&gt;0,SUM('PR-RAS'!D848:D848)=0),1,0)</f>
        <v>0</v>
      </c>
      <c r="M229" s="87">
        <f>IF(AND('PR-RAS'!E432&gt;0,SUM('PR-RAS'!E848:E848)=0),1,0)</f>
        <v>0</v>
      </c>
      <c r="N229" s="87"/>
      <c r="O229" s="87"/>
      <c r="P229" s="87"/>
    </row>
    <row r="230" spans="1:16" ht="30" customHeight="1" x14ac:dyDescent="0.2">
      <c r="A230" s="160">
        <v>193</v>
      </c>
      <c r="B230" s="161" t="str">
        <f t="shared" si="19"/>
        <v>O.K.</v>
      </c>
      <c r="C230" s="146" t="s">
        <v>3258</v>
      </c>
      <c r="D230" s="150"/>
      <c r="E230" s="87">
        <f t="shared" si="20"/>
        <v>0</v>
      </c>
      <c r="F230" s="87">
        <f t="shared" si="21"/>
        <v>0</v>
      </c>
      <c r="G230" s="87"/>
      <c r="H230" s="87"/>
      <c r="I230" s="87"/>
      <c r="J230" s="87"/>
      <c r="K230" s="87"/>
      <c r="L230" s="87">
        <f>IF(AND('PR-RAS'!D433&gt;0,SUM('PR-RAS'!D849:D849)=0),1,0)</f>
        <v>0</v>
      </c>
      <c r="M230" s="87">
        <f>IF(AND('PR-RAS'!E433&gt;0,SUM('PR-RAS'!E849:E849)=0),1,0)</f>
        <v>0</v>
      </c>
      <c r="N230" s="87"/>
      <c r="O230" s="87"/>
      <c r="P230" s="87"/>
    </row>
    <row r="231" spans="1:16" ht="30" customHeight="1" x14ac:dyDescent="0.2">
      <c r="A231" s="160">
        <v>194</v>
      </c>
      <c r="B231" s="161" t="str">
        <f t="shared" si="19"/>
        <v>O.K.</v>
      </c>
      <c r="C231" s="146" t="s">
        <v>3259</v>
      </c>
      <c r="D231" s="150"/>
      <c r="E231" s="87">
        <f t="shared" si="20"/>
        <v>0</v>
      </c>
      <c r="F231" s="87">
        <f t="shared" si="21"/>
        <v>0</v>
      </c>
      <c r="G231" s="87"/>
      <c r="H231" s="87"/>
      <c r="I231" s="87"/>
      <c r="J231" s="87"/>
      <c r="K231" s="87"/>
      <c r="L231" s="87">
        <f>IF(AND('PR-RAS'!D436&gt;0,SUM('PR-RAS'!D852:D852)=0),1,0)</f>
        <v>0</v>
      </c>
      <c r="M231" s="87">
        <f>IF(AND('PR-RAS'!E436&gt;0,SUM('PR-RAS'!E852:E852)=0),1,0)</f>
        <v>0</v>
      </c>
      <c r="N231" s="87"/>
      <c r="O231" s="87"/>
      <c r="P231" s="87"/>
    </row>
    <row r="232" spans="1:16" ht="30" customHeight="1" x14ac:dyDescent="0.2">
      <c r="A232" s="160">
        <v>195</v>
      </c>
      <c r="B232" s="161" t="str">
        <f t="shared" si="19"/>
        <v>O.K.</v>
      </c>
      <c r="C232" s="146" t="s">
        <v>3260</v>
      </c>
      <c r="D232" s="150"/>
      <c r="E232" s="87">
        <f t="shared" si="20"/>
        <v>0</v>
      </c>
      <c r="F232" s="87">
        <f t="shared" si="21"/>
        <v>0</v>
      </c>
      <c r="G232" s="87"/>
      <c r="H232" s="87"/>
      <c r="I232" s="87"/>
      <c r="J232" s="87"/>
      <c r="K232" s="87"/>
      <c r="L232" s="87">
        <f>IF(AND('PR-RAS'!D437&gt;0,SUM('PR-RAS'!D853:D853)=0),1,0)</f>
        <v>0</v>
      </c>
      <c r="M232" s="87">
        <f>IF(AND('PR-RAS'!E437&gt;0,SUM('PR-RAS'!E853:E853)=0),1,0)</f>
        <v>0</v>
      </c>
      <c r="N232" s="87"/>
      <c r="O232" s="87"/>
      <c r="P232" s="87"/>
    </row>
    <row r="233" spans="1:16" ht="30" customHeight="1" x14ac:dyDescent="0.2">
      <c r="A233" s="160">
        <v>196</v>
      </c>
      <c r="B233" s="161" t="str">
        <f t="shared" si="19"/>
        <v>O.K.</v>
      </c>
      <c r="C233" s="146" t="s">
        <v>3261</v>
      </c>
      <c r="D233" s="150"/>
      <c r="E233" s="87">
        <f t="shared" si="20"/>
        <v>0</v>
      </c>
      <c r="F233" s="87">
        <f t="shared" si="21"/>
        <v>0</v>
      </c>
      <c r="G233" s="87"/>
      <c r="H233" s="87"/>
      <c r="I233" s="87"/>
      <c r="J233" s="87"/>
      <c r="K233" s="87"/>
      <c r="L233" s="87">
        <f>IF(AND('PR-RAS'!D438&gt;0,SUM('PR-RAS'!D854:D854)=0),1,0)</f>
        <v>0</v>
      </c>
      <c r="M233" s="87">
        <f>IF(AND('PR-RAS'!E438&gt;0,SUM('PR-RAS'!E854:E854)=0),1,0)</f>
        <v>0</v>
      </c>
      <c r="N233" s="87"/>
      <c r="O233" s="87"/>
      <c r="P233" s="87"/>
    </row>
    <row r="234" spans="1:16" ht="30" customHeight="1" x14ac:dyDescent="0.2">
      <c r="A234" s="160">
        <v>197</v>
      </c>
      <c r="B234" s="161" t="str">
        <f t="shared" si="19"/>
        <v>O.K.</v>
      </c>
      <c r="C234" s="145" t="s">
        <v>3262</v>
      </c>
      <c r="D234" s="150"/>
      <c r="E234" s="87">
        <f t="shared" si="20"/>
        <v>0</v>
      </c>
      <c r="F234" s="87">
        <f t="shared" si="21"/>
        <v>0</v>
      </c>
      <c r="G234" s="87"/>
      <c r="H234" s="87"/>
      <c r="I234" s="87"/>
      <c r="J234" s="87"/>
      <c r="K234" s="87"/>
      <c r="L234" s="87">
        <f>IF(AND('PR-RAS'!D470&gt;0,'PR-RAS'!D873=0),1,0)</f>
        <v>0</v>
      </c>
      <c r="M234" s="87">
        <f>IF(AND('PR-RAS'!E470&gt;0,'PR-RAS'!E873=0),1,0)</f>
        <v>0</v>
      </c>
      <c r="N234" s="87"/>
      <c r="O234" s="87"/>
      <c r="P234" s="87"/>
    </row>
    <row r="235" spans="1:16" ht="30" customHeight="1" x14ac:dyDescent="0.2">
      <c r="A235" s="160">
        <v>198</v>
      </c>
      <c r="B235" s="161" t="str">
        <f t="shared" si="19"/>
        <v>O.K.</v>
      </c>
      <c r="C235" s="145" t="s">
        <v>3263</v>
      </c>
      <c r="D235" s="150"/>
      <c r="E235" s="87">
        <f t="shared" si="20"/>
        <v>0</v>
      </c>
      <c r="F235" s="87">
        <f t="shared" si="21"/>
        <v>0</v>
      </c>
      <c r="G235" s="87"/>
      <c r="H235" s="87"/>
      <c r="I235" s="87"/>
      <c r="J235" s="87"/>
      <c r="K235" s="87"/>
      <c r="L235" s="87">
        <f>IF(AND('PR-RAS'!D486&gt;0,'PR-RAS'!D874=0),1,0)</f>
        <v>0</v>
      </c>
      <c r="M235" s="87">
        <f>IF(AND('PR-RAS'!E486&gt;0,'PR-RAS'!E874=0),1,0)</f>
        <v>0</v>
      </c>
      <c r="N235" s="87"/>
      <c r="O235" s="87"/>
      <c r="P235" s="87"/>
    </row>
    <row r="236" spans="1:16" ht="30" customHeight="1" x14ac:dyDescent="0.2">
      <c r="A236" s="160">
        <v>199</v>
      </c>
      <c r="B236" s="161" t="str">
        <f t="shared" si="19"/>
        <v>O.K.</v>
      </c>
      <c r="C236" s="145" t="s">
        <v>3264</v>
      </c>
      <c r="D236" s="150"/>
      <c r="E236" s="87">
        <f t="shared" si="20"/>
        <v>0</v>
      </c>
      <c r="F236" s="87">
        <f t="shared" si="21"/>
        <v>0</v>
      </c>
      <c r="G236" s="87"/>
      <c r="H236" s="87"/>
      <c r="I236" s="87"/>
      <c r="J236" s="87"/>
      <c r="K236" s="87"/>
      <c r="L236" s="87">
        <f>IF(AND('PR-RAS'!D487&gt;0,'PR-RAS'!D875=0),1,0)</f>
        <v>0</v>
      </c>
      <c r="M236" s="87">
        <f>IF(AND('PR-RAS'!E487&gt;0,'PR-RAS'!E875=0),1,0)</f>
        <v>0</v>
      </c>
      <c r="N236" s="87"/>
      <c r="O236" s="87"/>
      <c r="P236" s="87"/>
    </row>
    <row r="237" spans="1:16" ht="30" customHeight="1" x14ac:dyDescent="0.2">
      <c r="A237" s="160">
        <v>200</v>
      </c>
      <c r="B237" s="161" t="str">
        <f t="shared" si="19"/>
        <v>O.K.</v>
      </c>
      <c r="C237" s="145" t="s">
        <v>3265</v>
      </c>
      <c r="D237" s="150"/>
      <c r="E237" s="87">
        <f t="shared" si="20"/>
        <v>0</v>
      </c>
      <c r="F237" s="87">
        <f t="shared" si="21"/>
        <v>0</v>
      </c>
      <c r="G237" s="87"/>
      <c r="H237" s="87"/>
      <c r="I237" s="87"/>
      <c r="J237" s="87"/>
      <c r="K237" s="87"/>
      <c r="L237" s="87">
        <f>IF(AND('PR-RAS'!D488&gt;0,'PR-RAS'!D876=0),1,0)</f>
        <v>0</v>
      </c>
      <c r="M237" s="87">
        <f>IF(AND('PR-RAS'!E488&gt;0,'PR-RAS'!E876=0),1,0)</f>
        <v>0</v>
      </c>
      <c r="N237" s="87"/>
      <c r="O237" s="87"/>
      <c r="P237" s="87"/>
    </row>
    <row r="238" spans="1:16" ht="30" customHeight="1" x14ac:dyDescent="0.2">
      <c r="A238" s="160">
        <v>201</v>
      </c>
      <c r="B238" s="161" t="str">
        <f t="shared" si="19"/>
        <v>O.K.</v>
      </c>
      <c r="C238" s="145" t="s">
        <v>3266</v>
      </c>
      <c r="D238" s="150"/>
      <c r="E238" s="87">
        <f t="shared" si="20"/>
        <v>0</v>
      </c>
      <c r="F238" s="87">
        <f t="shared" si="21"/>
        <v>0</v>
      </c>
      <c r="G238" s="87"/>
      <c r="H238" s="87"/>
      <c r="I238" s="87"/>
      <c r="J238" s="87"/>
      <c r="K238" s="87"/>
      <c r="L238" s="87">
        <f>IF(AND('PR-RAS'!D489&gt;0,'PR-RAS'!D877=0),1,0)</f>
        <v>0</v>
      </c>
      <c r="M238" s="87">
        <f>IF(AND('PR-RAS'!E489&gt;0,'PR-RAS'!E877=0),1,0)</f>
        <v>0</v>
      </c>
      <c r="N238" s="87"/>
      <c r="O238" s="87"/>
      <c r="P238" s="87"/>
    </row>
    <row r="239" spans="1:16" ht="30" customHeight="1" x14ac:dyDescent="0.2">
      <c r="A239" s="160">
        <v>202</v>
      </c>
      <c r="B239" s="161" t="str">
        <f t="shared" si="19"/>
        <v>O.K.</v>
      </c>
      <c r="C239" s="145" t="s">
        <v>3267</v>
      </c>
      <c r="D239" s="150"/>
      <c r="E239" s="87">
        <f t="shared" si="20"/>
        <v>0</v>
      </c>
      <c r="F239" s="87">
        <f t="shared" si="21"/>
        <v>0</v>
      </c>
      <c r="G239" s="87"/>
      <c r="H239" s="87"/>
      <c r="I239" s="87"/>
      <c r="J239" s="87"/>
      <c r="K239" s="87"/>
      <c r="L239" s="87">
        <f>IF(AND('PR-RAS'!D492&gt;0,'PR-RAS'!D881=0),1,0)</f>
        <v>0</v>
      </c>
      <c r="M239" s="87">
        <f>IF(AND('PR-RAS'!E492&gt;0,'PR-RAS'!E881=0),1,0)</f>
        <v>0</v>
      </c>
      <c r="N239" s="87"/>
      <c r="O239" s="87"/>
      <c r="P239" s="87"/>
    </row>
    <row r="240" spans="1:16" ht="30" customHeight="1" x14ac:dyDescent="0.2">
      <c r="A240" s="160">
        <v>203</v>
      </c>
      <c r="B240" s="161" t="str">
        <f t="shared" si="19"/>
        <v>O.K.</v>
      </c>
      <c r="C240" s="145" t="s">
        <v>3268</v>
      </c>
      <c r="D240" s="150"/>
      <c r="E240" s="87">
        <f t="shared" si="20"/>
        <v>0</v>
      </c>
      <c r="F240" s="87">
        <f t="shared" si="21"/>
        <v>0</v>
      </c>
      <c r="G240" s="87"/>
      <c r="H240" s="87"/>
      <c r="I240" s="87"/>
      <c r="J240" s="87"/>
      <c r="K240" s="87"/>
      <c r="L240" s="87">
        <f>IF(AND('PR-RAS'!D493&gt;0,SUM('PR-RAS'!D882:D883)=0),1,0)</f>
        <v>0</v>
      </c>
      <c r="M240" s="87">
        <f>IF(AND('PR-RAS'!E493&gt;0,SUM('PR-RAS'!E882:E883)=0),1,0)</f>
        <v>0</v>
      </c>
      <c r="N240" s="87"/>
      <c r="O240" s="87"/>
      <c r="P240" s="87"/>
    </row>
    <row r="241" spans="1:16" ht="30" customHeight="1" x14ac:dyDescent="0.2">
      <c r="A241" s="160">
        <v>204</v>
      </c>
      <c r="B241" s="161" t="str">
        <f t="shared" si="19"/>
        <v>O.K.</v>
      </c>
      <c r="C241" s="145" t="s">
        <v>3269</v>
      </c>
      <c r="D241" s="150"/>
      <c r="E241" s="87">
        <f t="shared" si="20"/>
        <v>0</v>
      </c>
      <c r="F241" s="87">
        <f t="shared" si="21"/>
        <v>0</v>
      </c>
      <c r="G241" s="87"/>
      <c r="H241" s="87"/>
      <c r="I241" s="87"/>
      <c r="J241" s="87"/>
      <c r="K241" s="87"/>
      <c r="L241" s="87">
        <f>IF(AND('PR-RAS'!D494&gt;0,'PR-RAS'!D884=0),1,0)</f>
        <v>0</v>
      </c>
      <c r="M241" s="87">
        <f>IF(AND('PR-RAS'!E494&gt;0,'PR-RAS'!E884=0),1,0)</f>
        <v>0</v>
      </c>
      <c r="N241" s="87"/>
      <c r="O241" s="87"/>
      <c r="P241" s="87"/>
    </row>
    <row r="242" spans="1:16" ht="30" customHeight="1" x14ac:dyDescent="0.2">
      <c r="A242" s="160">
        <v>205</v>
      </c>
      <c r="B242" s="161" t="str">
        <f t="shared" si="19"/>
        <v>O.K.</v>
      </c>
      <c r="C242" s="145" t="s">
        <v>3270</v>
      </c>
      <c r="D242" s="150"/>
      <c r="E242" s="87">
        <f t="shared" si="20"/>
        <v>0</v>
      </c>
      <c r="F242" s="87">
        <f t="shared" si="21"/>
        <v>0</v>
      </c>
      <c r="G242" s="87"/>
      <c r="H242" s="87"/>
      <c r="I242" s="87"/>
      <c r="J242" s="87"/>
      <c r="K242" s="87"/>
      <c r="L242" s="87">
        <f>IF(AND('PR-RAS'!D497&gt;0,'PR-RAS'!D888=0),1,0)</f>
        <v>0</v>
      </c>
      <c r="M242" s="87">
        <f>IF(AND('PR-RAS'!E497&gt;0,'PR-RAS'!E888=0),1,0)</f>
        <v>0</v>
      </c>
      <c r="N242" s="87"/>
      <c r="O242" s="87"/>
      <c r="P242" s="87"/>
    </row>
    <row r="243" spans="1:16" ht="30" customHeight="1" x14ac:dyDescent="0.2">
      <c r="A243" s="160">
        <v>206</v>
      </c>
      <c r="B243" s="161" t="str">
        <f t="shared" si="19"/>
        <v>O.K.</v>
      </c>
      <c r="C243" s="145" t="s">
        <v>3271</v>
      </c>
      <c r="D243" s="150"/>
      <c r="E243" s="87">
        <f t="shared" si="20"/>
        <v>0</v>
      </c>
      <c r="F243" s="87">
        <f t="shared" si="21"/>
        <v>0</v>
      </c>
      <c r="G243" s="87"/>
      <c r="H243" s="87"/>
      <c r="I243" s="87"/>
      <c r="J243" s="87"/>
      <c r="K243" s="87"/>
      <c r="L243" s="87">
        <f>IF(AND('PR-RAS'!D498&gt;0,SUM('PR-RAS'!D889:D890)=0),1,0)</f>
        <v>0</v>
      </c>
      <c r="M243" s="87">
        <f>IF(AND('PR-RAS'!E498&gt;0,SUM('PR-RAS'!E889:E890)=0),1,0)</f>
        <v>0</v>
      </c>
      <c r="N243" s="87"/>
      <c r="O243" s="87"/>
      <c r="P243" s="87"/>
    </row>
    <row r="244" spans="1:16" ht="30" customHeight="1" x14ac:dyDescent="0.2">
      <c r="A244" s="160">
        <v>207</v>
      </c>
      <c r="B244" s="161" t="str">
        <f t="shared" si="19"/>
        <v>O.K.</v>
      </c>
      <c r="C244" s="145" t="s">
        <v>3272</v>
      </c>
      <c r="D244" s="150"/>
      <c r="E244" s="87">
        <f t="shared" si="20"/>
        <v>0</v>
      </c>
      <c r="F244" s="87">
        <f t="shared" si="21"/>
        <v>0</v>
      </c>
      <c r="G244" s="87"/>
      <c r="H244" s="87"/>
      <c r="I244" s="87"/>
      <c r="J244" s="87"/>
      <c r="K244" s="87"/>
      <c r="L244" s="87">
        <f>IF(AND('PR-RAS'!D500&gt;0,'PR-RAS'!D894=0),1,0)</f>
        <v>0</v>
      </c>
      <c r="M244" s="87">
        <f>IF(AND('PR-RAS'!E500&gt;0,'PR-RAS'!E894=0),1,0)</f>
        <v>0</v>
      </c>
      <c r="N244" s="87"/>
      <c r="O244" s="87"/>
      <c r="P244" s="87"/>
    </row>
    <row r="245" spans="1:16" ht="30" customHeight="1" x14ac:dyDescent="0.2">
      <c r="A245" s="160">
        <v>208</v>
      </c>
      <c r="B245" s="161" t="str">
        <f t="shared" si="19"/>
        <v>O.K.</v>
      </c>
      <c r="C245" s="145" t="s">
        <v>3273</v>
      </c>
      <c r="D245" s="150"/>
      <c r="E245" s="87">
        <f t="shared" si="20"/>
        <v>0</v>
      </c>
      <c r="F245" s="87">
        <f t="shared" si="21"/>
        <v>0</v>
      </c>
      <c r="G245" s="87"/>
      <c r="H245" s="87"/>
      <c r="I245" s="87"/>
      <c r="J245" s="87"/>
      <c r="K245" s="87"/>
      <c r="L245" s="87">
        <f>IF(AND('PR-RAS'!D501&gt;0,SUM('PR-RAS'!D895:D896)=0),1,0)</f>
        <v>0</v>
      </c>
      <c r="M245" s="87">
        <f>IF(AND('PR-RAS'!E501&gt;0,SUM('PR-RAS'!E895:E896)=0),1,0)</f>
        <v>0</v>
      </c>
      <c r="N245" s="87"/>
      <c r="O245" s="87"/>
      <c r="P245" s="87"/>
    </row>
    <row r="246" spans="1:16" ht="30" customHeight="1" x14ac:dyDescent="0.2">
      <c r="A246" s="160">
        <v>209</v>
      </c>
      <c r="B246" s="161" t="str">
        <f t="shared" si="19"/>
        <v>O.K.</v>
      </c>
      <c r="C246" s="145" t="s">
        <v>3274</v>
      </c>
      <c r="D246" s="150"/>
      <c r="E246" s="87">
        <f t="shared" si="20"/>
        <v>0</v>
      </c>
      <c r="F246" s="87">
        <f t="shared" si="21"/>
        <v>0</v>
      </c>
      <c r="G246" s="87"/>
      <c r="H246" s="87"/>
      <c r="I246" s="87"/>
      <c r="J246" s="87"/>
      <c r="K246" s="87"/>
      <c r="L246" s="87">
        <f>IF(AND('PR-RAS'!D503&gt;0,'PR-RAS'!D897=0),1,0)</f>
        <v>0</v>
      </c>
      <c r="M246" s="87">
        <f>IF(AND('PR-RAS'!E503&gt;0,'PR-RAS'!E897=0),1,0)</f>
        <v>0</v>
      </c>
      <c r="N246" s="87"/>
      <c r="O246" s="87"/>
      <c r="P246" s="87"/>
    </row>
    <row r="247" spans="1:16" ht="30" customHeight="1" x14ac:dyDescent="0.2">
      <c r="A247" s="160">
        <v>210</v>
      </c>
      <c r="B247" s="161" t="str">
        <f t="shared" si="19"/>
        <v>O.K.</v>
      </c>
      <c r="C247" s="145" t="s">
        <v>3275</v>
      </c>
      <c r="D247" s="150"/>
      <c r="E247" s="87">
        <f t="shared" si="20"/>
        <v>0</v>
      </c>
      <c r="F247" s="87">
        <f t="shared" si="21"/>
        <v>0</v>
      </c>
      <c r="G247" s="87"/>
      <c r="H247" s="87"/>
      <c r="I247" s="87"/>
      <c r="J247" s="87"/>
      <c r="K247" s="87"/>
      <c r="L247" s="87">
        <f>IF(AND('PR-RAS'!D504&gt;0,'PR-RAS'!D898=0),1,0)</f>
        <v>0</v>
      </c>
      <c r="M247" s="87">
        <f>IF(AND('PR-RAS'!E504&gt;0,'PR-RAS'!E898=0),1,0)</f>
        <v>0</v>
      </c>
      <c r="N247" s="87"/>
      <c r="O247" s="87"/>
      <c r="P247" s="87"/>
    </row>
    <row r="248" spans="1:16" ht="30" customHeight="1" x14ac:dyDescent="0.2">
      <c r="A248" s="160">
        <v>211</v>
      </c>
      <c r="B248" s="161" t="str">
        <f t="shared" si="19"/>
        <v>O.K.</v>
      </c>
      <c r="C248" s="145" t="s">
        <v>3276</v>
      </c>
      <c r="D248" s="150"/>
      <c r="E248" s="87">
        <f t="shared" si="20"/>
        <v>0</v>
      </c>
      <c r="F248" s="87">
        <f t="shared" si="21"/>
        <v>0</v>
      </c>
      <c r="G248" s="87"/>
      <c r="H248" s="87"/>
      <c r="I248" s="87"/>
      <c r="J248" s="87"/>
      <c r="K248" s="87"/>
      <c r="L248" s="87">
        <f>IF(AND('PR-RAS'!D505&gt;0,'PR-RAS'!D899=0),1,0)</f>
        <v>0</v>
      </c>
      <c r="M248" s="87">
        <f>IF(AND('PR-RAS'!E505&gt;0,'PR-RAS'!E899=0),1,0)</f>
        <v>0</v>
      </c>
      <c r="N248" s="87"/>
      <c r="O248" s="87"/>
      <c r="P248" s="87"/>
    </row>
    <row r="249" spans="1:16" ht="30" customHeight="1" x14ac:dyDescent="0.2">
      <c r="A249" s="160">
        <v>212</v>
      </c>
      <c r="B249" s="161" t="str">
        <f t="shared" si="19"/>
        <v>O.K.</v>
      </c>
      <c r="C249" s="145" t="s">
        <v>3277</v>
      </c>
      <c r="D249" s="150"/>
      <c r="E249" s="87">
        <f t="shared" si="20"/>
        <v>0</v>
      </c>
      <c r="F249" s="87">
        <f t="shared" si="21"/>
        <v>0</v>
      </c>
      <c r="G249" s="87"/>
      <c r="H249" s="87"/>
      <c r="I249" s="87"/>
      <c r="J249" s="87"/>
      <c r="K249" s="87"/>
      <c r="L249" s="87">
        <f>IF(AND('PR-RAS'!D526&gt;0,'PR-RAS'!D914=0),1,0)</f>
        <v>0</v>
      </c>
      <c r="M249" s="87">
        <f>IF(AND('PR-RAS'!E526&gt;0,'PR-RAS'!E914=0),1,0)</f>
        <v>0</v>
      </c>
      <c r="N249" s="87"/>
      <c r="O249" s="87"/>
      <c r="P249" s="87"/>
    </row>
    <row r="250" spans="1:16" ht="30" customHeight="1" x14ac:dyDescent="0.2">
      <c r="A250" s="160">
        <v>213</v>
      </c>
      <c r="B250" s="161" t="str">
        <f t="shared" si="19"/>
        <v>O.K.</v>
      </c>
      <c r="C250" s="146" t="s">
        <v>3278</v>
      </c>
      <c r="D250" s="150"/>
      <c r="E250" s="87">
        <f t="shared" si="20"/>
        <v>0</v>
      </c>
      <c r="F250" s="87">
        <f t="shared" si="21"/>
        <v>0</v>
      </c>
      <c r="G250" s="87"/>
      <c r="H250" s="87"/>
      <c r="I250" s="87"/>
      <c r="J250" s="87"/>
      <c r="K250" s="87"/>
      <c r="L250" s="87">
        <f>IF(AND('PR-RAS'!D536&gt;0,SUM('PR-RAS'!D915:D915)=0),1,0)</f>
        <v>0</v>
      </c>
      <c r="M250" s="87">
        <f>IF(AND('PR-RAS'!E536&gt;0,SUM('PR-RAS'!E915:E915)=0),1,0)</f>
        <v>0</v>
      </c>
      <c r="N250" s="87"/>
      <c r="O250" s="87"/>
      <c r="P250" s="87"/>
    </row>
    <row r="251" spans="1:16" ht="30" customHeight="1" x14ac:dyDescent="0.2">
      <c r="A251" s="160">
        <v>214</v>
      </c>
      <c r="B251" s="161" t="str">
        <f t="shared" si="19"/>
        <v>O.K.</v>
      </c>
      <c r="C251" s="146" t="s">
        <v>3279</v>
      </c>
      <c r="D251" s="150"/>
      <c r="E251" s="87">
        <f t="shared" si="20"/>
        <v>0</v>
      </c>
      <c r="F251" s="87">
        <f t="shared" si="21"/>
        <v>0</v>
      </c>
      <c r="G251" s="87"/>
      <c r="H251" s="87"/>
      <c r="I251" s="87"/>
      <c r="J251" s="87"/>
      <c r="K251" s="87"/>
      <c r="L251" s="87">
        <f>IF(AND('PR-RAS'!D539&gt;0,SUM('PR-RAS'!D916:D916)=0),1,0)</f>
        <v>0</v>
      </c>
      <c r="M251" s="87">
        <f>IF(AND('PR-RAS'!E539&gt;0,SUM('PR-RAS'!E916:E916)=0),1,0)</f>
        <v>0</v>
      </c>
      <c r="N251" s="87"/>
      <c r="O251" s="87"/>
      <c r="P251" s="87"/>
    </row>
    <row r="252" spans="1:16" ht="30" customHeight="1" x14ac:dyDescent="0.2">
      <c r="A252" s="160">
        <v>215</v>
      </c>
      <c r="B252" s="161" t="str">
        <f t="shared" si="19"/>
        <v>O.K.</v>
      </c>
      <c r="C252" s="146" t="s">
        <v>3280</v>
      </c>
      <c r="D252" s="150"/>
      <c r="E252" s="87">
        <f t="shared" si="20"/>
        <v>0</v>
      </c>
      <c r="F252" s="87">
        <f t="shared" si="21"/>
        <v>0</v>
      </c>
      <c r="G252" s="87"/>
      <c r="H252" s="87"/>
      <c r="I252" s="87"/>
      <c r="J252" s="87"/>
      <c r="K252" s="87"/>
      <c r="L252" s="87">
        <f>IF(AND('PR-RAS'!D540&gt;0,SUM('PR-RAS'!D917:D917)=0),1,0)</f>
        <v>0</v>
      </c>
      <c r="M252" s="87">
        <f>IF(AND('PR-RAS'!E540&gt;0,SUM('PR-RAS'!E917:E917)=0),1,0)</f>
        <v>0</v>
      </c>
      <c r="N252" s="87"/>
      <c r="O252" s="87"/>
      <c r="P252" s="87"/>
    </row>
    <row r="253" spans="1:16" ht="30" customHeight="1" x14ac:dyDescent="0.2">
      <c r="A253" s="160">
        <v>216</v>
      </c>
      <c r="B253" s="161" t="str">
        <f t="shared" si="19"/>
        <v>O.K.</v>
      </c>
      <c r="C253" s="146" t="s">
        <v>3281</v>
      </c>
      <c r="D253" s="150"/>
      <c r="E253" s="87">
        <f t="shared" si="20"/>
        <v>0</v>
      </c>
      <c r="F253" s="87">
        <f t="shared" si="21"/>
        <v>0</v>
      </c>
      <c r="G253" s="87"/>
      <c r="H253" s="87"/>
      <c r="I253" s="87"/>
      <c r="J253" s="87"/>
      <c r="K253" s="87"/>
      <c r="L253" s="87">
        <f>IF(AND('PR-RAS'!D541&gt;0,SUM('PR-RAS'!D918:D918)=0),1,0)</f>
        <v>0</v>
      </c>
      <c r="M253" s="87">
        <f>IF(AND('PR-RAS'!E541&gt;0,SUM('PR-RAS'!E918:E918)=0),1,0)</f>
        <v>0</v>
      </c>
      <c r="N253" s="87"/>
      <c r="O253" s="87"/>
      <c r="P253" s="87"/>
    </row>
    <row r="254" spans="1:16" ht="30" customHeight="1" x14ac:dyDescent="0.2">
      <c r="A254" s="160">
        <v>217</v>
      </c>
      <c r="B254" s="161" t="str">
        <f t="shared" si="19"/>
        <v>O.K.</v>
      </c>
      <c r="C254" s="146" t="s">
        <v>3282</v>
      </c>
      <c r="D254" s="150"/>
      <c r="E254" s="87">
        <f t="shared" si="20"/>
        <v>0</v>
      </c>
      <c r="F254" s="87">
        <f t="shared" si="21"/>
        <v>0</v>
      </c>
      <c r="G254" s="87"/>
      <c r="H254" s="87"/>
      <c r="I254" s="87"/>
      <c r="J254" s="87"/>
      <c r="K254" s="87"/>
      <c r="L254" s="87">
        <f>IF(AND('PR-RAS'!D544&gt;0,SUM('PR-RAS'!D921:D921)=0),1,0)</f>
        <v>0</v>
      </c>
      <c r="M254" s="87">
        <f>IF(AND('PR-RAS'!E544&gt;0,SUM('PR-RAS'!E921:E921)=0),1,0)</f>
        <v>0</v>
      </c>
      <c r="N254" s="87"/>
      <c r="O254" s="87"/>
      <c r="P254" s="87"/>
    </row>
    <row r="255" spans="1:16" ht="30" customHeight="1" x14ac:dyDescent="0.2">
      <c r="A255" s="160">
        <v>218</v>
      </c>
      <c r="B255" s="161" t="str">
        <f t="shared" si="19"/>
        <v>O.K.</v>
      </c>
      <c r="C255" s="146" t="s">
        <v>3283</v>
      </c>
      <c r="D255" s="150"/>
      <c r="E255" s="87">
        <f t="shared" si="20"/>
        <v>0</v>
      </c>
      <c r="F255" s="87">
        <f t="shared" si="21"/>
        <v>0</v>
      </c>
      <c r="G255" s="87"/>
      <c r="H255" s="87"/>
      <c r="I255" s="87"/>
      <c r="J255" s="87"/>
      <c r="K255" s="87"/>
      <c r="L255" s="87">
        <f>IF(AND('PR-RAS'!D545&gt;0,SUM('PR-RAS'!D922:D922)=0),1,0)</f>
        <v>0</v>
      </c>
      <c r="M255" s="87">
        <f>IF(AND('PR-RAS'!E545&gt;0,SUM('PR-RAS'!E922:E922)=0),1,0)</f>
        <v>0</v>
      </c>
      <c r="N255" s="87"/>
      <c r="O255" s="87"/>
      <c r="P255" s="87"/>
    </row>
    <row r="256" spans="1:16" ht="30" customHeight="1" x14ac:dyDescent="0.2">
      <c r="A256" s="160">
        <v>219</v>
      </c>
      <c r="B256" s="161" t="str">
        <f t="shared" si="19"/>
        <v>O.K.</v>
      </c>
      <c r="C256" s="146" t="s">
        <v>3284</v>
      </c>
      <c r="D256" s="150"/>
      <c r="E256" s="87">
        <f t="shared" si="20"/>
        <v>0</v>
      </c>
      <c r="F256" s="87">
        <f t="shared" si="21"/>
        <v>0</v>
      </c>
      <c r="G256" s="87"/>
      <c r="H256" s="87"/>
      <c r="I256" s="87"/>
      <c r="J256" s="87"/>
      <c r="K256" s="87"/>
      <c r="L256" s="87">
        <f>IF(AND('PR-RAS'!D546&gt;0,SUM('PR-RAS'!D923:D923)=0),1,0)</f>
        <v>0</v>
      </c>
      <c r="M256" s="87">
        <f>IF(AND('PR-RAS'!E546&gt;0,SUM('PR-RAS'!E923:E923)=0),1,0)</f>
        <v>0</v>
      </c>
      <c r="N256" s="87"/>
      <c r="O256" s="87"/>
      <c r="P256" s="87"/>
    </row>
    <row r="257" spans="1:16" ht="30" customHeight="1" x14ac:dyDescent="0.2">
      <c r="A257" s="160">
        <v>220</v>
      </c>
      <c r="B257" s="161" t="str">
        <f t="shared" si="19"/>
        <v>O.K.</v>
      </c>
      <c r="C257" s="145" t="s">
        <v>3285</v>
      </c>
      <c r="D257" s="150"/>
      <c r="E257" s="87">
        <f t="shared" si="20"/>
        <v>0</v>
      </c>
      <c r="F257" s="87">
        <f t="shared" si="21"/>
        <v>0</v>
      </c>
      <c r="G257" s="87"/>
      <c r="H257" s="87"/>
      <c r="I257" s="87"/>
      <c r="J257" s="87"/>
      <c r="K257" s="87"/>
      <c r="L257" s="87">
        <f>IF(AND('PR-RAS'!D595&gt;0,'PR-RAS'!D942=0),1,0)</f>
        <v>0</v>
      </c>
      <c r="M257" s="87">
        <f>IF(AND('PR-RAS'!E595&gt;0,'PR-RAS'!E942=0),1,0)</f>
        <v>0</v>
      </c>
      <c r="N257" s="87"/>
      <c r="O257" s="87"/>
      <c r="P257" s="87"/>
    </row>
    <row r="258" spans="1:16" ht="30" customHeight="1" x14ac:dyDescent="0.2">
      <c r="A258" s="160">
        <v>221</v>
      </c>
      <c r="B258" s="161" t="str">
        <f t="shared" si="19"/>
        <v>O.K.</v>
      </c>
      <c r="C258" s="145" t="s">
        <v>3286</v>
      </c>
      <c r="D258" s="150"/>
      <c r="E258" s="87">
        <f t="shared" si="20"/>
        <v>0</v>
      </c>
      <c r="F258" s="87">
        <f t="shared" si="21"/>
        <v>0</v>
      </c>
      <c r="G258" s="87"/>
      <c r="H258" s="87"/>
      <c r="I258" s="87"/>
      <c r="J258" s="87"/>
      <c r="K258" s="87"/>
      <c r="L258" s="87">
        <f>IF(AND('PR-RAS'!D596&gt;0,'PR-RAS'!D943=0),1,0)</f>
        <v>0</v>
      </c>
      <c r="M258" s="87">
        <f>IF(AND('PR-RAS'!E596&gt;0,'PR-RAS'!E943=0),1,0)</f>
        <v>0</v>
      </c>
      <c r="N258" s="87"/>
      <c r="O258" s="87"/>
      <c r="P258" s="87"/>
    </row>
    <row r="259" spans="1:16" ht="30" customHeight="1" x14ac:dyDescent="0.2">
      <c r="A259" s="160">
        <v>222</v>
      </c>
      <c r="B259" s="161" t="str">
        <f t="shared" si="19"/>
        <v>O.K.</v>
      </c>
      <c r="C259" s="145" t="s">
        <v>3287</v>
      </c>
      <c r="D259" s="150"/>
      <c r="E259" s="87">
        <f t="shared" si="20"/>
        <v>0</v>
      </c>
      <c r="F259" s="87">
        <f t="shared" si="21"/>
        <v>0</v>
      </c>
      <c r="G259" s="87"/>
      <c r="H259" s="87"/>
      <c r="I259" s="87"/>
      <c r="J259" s="87"/>
      <c r="K259" s="87"/>
      <c r="L259" s="87">
        <f>IF(AND('PR-RAS'!D597&gt;0,'PR-RAS'!D944=0),1,0)</f>
        <v>0</v>
      </c>
      <c r="M259" s="87">
        <f>IF(AND('PR-RAS'!E597&gt;0,'PR-RAS'!E944=0),1,0)</f>
        <v>0</v>
      </c>
      <c r="N259" s="87"/>
      <c r="O259" s="87"/>
      <c r="P259" s="87"/>
    </row>
    <row r="260" spans="1:16" ht="33" customHeight="1" x14ac:dyDescent="0.2">
      <c r="A260" s="160">
        <v>223</v>
      </c>
      <c r="B260" s="161" t="str">
        <f t="shared" si="19"/>
        <v>O.K.</v>
      </c>
      <c r="C260" s="145" t="s">
        <v>3288</v>
      </c>
      <c r="D260" s="150"/>
      <c r="E260" s="87">
        <f t="shared" si="20"/>
        <v>0</v>
      </c>
      <c r="F260" s="87">
        <f t="shared" si="21"/>
        <v>0</v>
      </c>
      <c r="G260" s="87"/>
      <c r="H260" s="87"/>
      <c r="I260" s="87"/>
      <c r="J260" s="87"/>
      <c r="K260" s="87"/>
      <c r="L260" s="87">
        <f>IF(AND('PR-RAS'!D598&gt;0,'PR-RAS'!D945=0),1,0)</f>
        <v>0</v>
      </c>
      <c r="M260" s="87">
        <f>IF(AND('PR-RAS'!E598&gt;0,'PR-RAS'!E945=0),1,0)</f>
        <v>0</v>
      </c>
      <c r="N260" s="87"/>
      <c r="O260" s="87"/>
      <c r="P260" s="87"/>
    </row>
    <row r="261" spans="1:16" ht="30" customHeight="1" x14ac:dyDescent="0.2">
      <c r="A261" s="160">
        <v>224</v>
      </c>
      <c r="B261" s="161" t="str">
        <f t="shared" si="19"/>
        <v>O.K.</v>
      </c>
      <c r="C261" s="145" t="s">
        <v>3289</v>
      </c>
      <c r="D261" s="150"/>
      <c r="E261" s="87">
        <f t="shared" si="20"/>
        <v>0</v>
      </c>
      <c r="F261" s="87">
        <f t="shared" si="21"/>
        <v>0</v>
      </c>
      <c r="G261" s="87"/>
      <c r="H261" s="87"/>
      <c r="I261" s="87"/>
      <c r="J261" s="87"/>
      <c r="K261" s="87"/>
      <c r="L261" s="87">
        <f>IF(AND('PR-RAS'!D601&gt;0,'PR-RAS'!D949=0),1,0)</f>
        <v>0</v>
      </c>
      <c r="M261" s="87">
        <f>IF(AND('PR-RAS'!E601&gt;0,'PR-RAS'!E949=0),1,0)</f>
        <v>0</v>
      </c>
      <c r="N261" s="87"/>
      <c r="O261" s="87"/>
      <c r="P261" s="87"/>
    </row>
    <row r="262" spans="1:16" ht="30" customHeight="1" x14ac:dyDescent="0.2">
      <c r="A262" s="160">
        <v>225</v>
      </c>
      <c r="B262" s="161" t="str">
        <f t="shared" si="19"/>
        <v>O.K.</v>
      </c>
      <c r="C262" s="145" t="s">
        <v>3290</v>
      </c>
      <c r="D262" s="150"/>
      <c r="E262" s="87">
        <f t="shared" si="20"/>
        <v>0</v>
      </c>
      <c r="F262" s="87">
        <f t="shared" si="21"/>
        <v>0</v>
      </c>
      <c r="G262" s="87"/>
      <c r="H262" s="87"/>
      <c r="I262" s="87"/>
      <c r="J262" s="87"/>
      <c r="K262" s="87"/>
      <c r="L262" s="87">
        <f>IF(AND('PR-RAS'!D602&gt;0,SUM('PR-RAS'!D950:D951)=0),1,0)</f>
        <v>0</v>
      </c>
      <c r="M262" s="87">
        <f>IF(AND('PR-RAS'!E602&gt;0,SUM('PR-RAS'!E950:E951)=0),1,0)</f>
        <v>0</v>
      </c>
      <c r="N262" s="87"/>
      <c r="O262" s="87"/>
      <c r="P262" s="87"/>
    </row>
    <row r="263" spans="1:16" ht="30" customHeight="1" x14ac:dyDescent="0.2">
      <c r="A263" s="160">
        <v>226</v>
      </c>
      <c r="B263" s="161" t="str">
        <f t="shared" si="19"/>
        <v>O.K.</v>
      </c>
      <c r="C263" s="145" t="s">
        <v>3291</v>
      </c>
      <c r="D263" s="150"/>
      <c r="E263" s="87">
        <f t="shared" si="20"/>
        <v>0</v>
      </c>
      <c r="F263" s="87">
        <f t="shared" si="21"/>
        <v>0</v>
      </c>
      <c r="G263" s="87"/>
      <c r="H263" s="87"/>
      <c r="I263" s="87"/>
      <c r="J263" s="87"/>
      <c r="K263" s="87"/>
      <c r="L263" s="87">
        <f>IF(AND('PR-RAS'!D604&gt;0,'PR-RAS'!D952=0),1,0)</f>
        <v>0</v>
      </c>
      <c r="M263" s="87">
        <f>IF(AND('PR-RAS'!E604&gt;0,'PR-RAS'!E952=0),1,0)</f>
        <v>0</v>
      </c>
      <c r="N263" s="87"/>
      <c r="O263" s="87"/>
      <c r="P263" s="87"/>
    </row>
    <row r="264" spans="1:16" ht="30" customHeight="1" x14ac:dyDescent="0.2">
      <c r="A264" s="160">
        <v>227</v>
      </c>
      <c r="B264" s="161" t="str">
        <f t="shared" si="19"/>
        <v>O.K.</v>
      </c>
      <c r="C264" s="145" t="s">
        <v>3292</v>
      </c>
      <c r="D264" s="150"/>
      <c r="E264" s="87">
        <f t="shared" si="20"/>
        <v>0</v>
      </c>
      <c r="F264" s="87">
        <f t="shared" si="21"/>
        <v>0</v>
      </c>
      <c r="G264" s="87"/>
      <c r="H264" s="87"/>
      <c r="I264" s="87"/>
      <c r="J264" s="87"/>
      <c r="K264" s="87"/>
      <c r="L264" s="87">
        <f>IF(AND('PR-RAS'!D607&gt;0,'PR-RAS'!D956=0),1,0)</f>
        <v>0</v>
      </c>
      <c r="M264" s="87">
        <f>IF(AND('PR-RAS'!E607&gt;0,'PR-RAS'!E956=0),1,0)</f>
        <v>0</v>
      </c>
      <c r="N264" s="87"/>
      <c r="O264" s="87"/>
      <c r="P264" s="87"/>
    </row>
    <row r="265" spans="1:16" ht="30" customHeight="1" x14ac:dyDescent="0.2">
      <c r="A265" s="160">
        <v>228</v>
      </c>
      <c r="B265" s="161" t="str">
        <f t="shared" si="19"/>
        <v>O.K.</v>
      </c>
      <c r="C265" s="145" t="s">
        <v>3293</v>
      </c>
      <c r="D265" s="150"/>
      <c r="E265" s="87">
        <f t="shared" si="20"/>
        <v>0</v>
      </c>
      <c r="F265" s="87">
        <f t="shared" si="21"/>
        <v>0</v>
      </c>
      <c r="G265" s="87"/>
      <c r="H265" s="87"/>
      <c r="I265" s="87"/>
      <c r="J265" s="87"/>
      <c r="K265" s="87"/>
      <c r="L265" s="87">
        <f>IF(AND('PR-RAS'!D608&gt;0,SUM('PR-RAS'!D957:D958)=0),1,0)</f>
        <v>0</v>
      </c>
      <c r="M265" s="87">
        <f>IF(AND('PR-RAS'!E608&gt;0,SUM('PR-RAS'!E957:E958)=0),1,0)</f>
        <v>0</v>
      </c>
      <c r="N265" s="87"/>
      <c r="O265" s="87"/>
      <c r="P265" s="87"/>
    </row>
    <row r="266" spans="1:16" ht="30" customHeight="1" x14ac:dyDescent="0.2">
      <c r="A266" s="160">
        <v>229</v>
      </c>
      <c r="B266" s="161" t="str">
        <f t="shared" si="19"/>
        <v>O.K.</v>
      </c>
      <c r="C266" s="145" t="s">
        <v>3294</v>
      </c>
      <c r="D266" s="150"/>
      <c r="E266" s="87">
        <f t="shared" si="20"/>
        <v>0</v>
      </c>
      <c r="F266" s="87">
        <f t="shared" si="21"/>
        <v>0</v>
      </c>
      <c r="G266" s="87"/>
      <c r="H266" s="87"/>
      <c r="I266" s="87"/>
      <c r="J266" s="87"/>
      <c r="K266" s="87"/>
      <c r="L266" s="87">
        <f>IF(AND('PR-RAS'!D610&gt;0,'PR-RAS'!D962=0),1,0)</f>
        <v>0</v>
      </c>
      <c r="M266" s="87">
        <f>IF(AND('PR-RAS'!E610&gt;0,'PR-RAS'!E962=0),1,0)</f>
        <v>0</v>
      </c>
      <c r="N266" s="87"/>
      <c r="O266" s="87"/>
      <c r="P266" s="87"/>
    </row>
    <row r="267" spans="1:16" ht="30" customHeight="1" x14ac:dyDescent="0.2">
      <c r="A267" s="160">
        <v>230</v>
      </c>
      <c r="B267" s="161" t="str">
        <f t="shared" si="19"/>
        <v>O.K.</v>
      </c>
      <c r="C267" s="145" t="s">
        <v>3295</v>
      </c>
      <c r="D267" s="150"/>
      <c r="E267" s="87">
        <f t="shared" si="20"/>
        <v>0</v>
      </c>
      <c r="F267" s="87">
        <f t="shared" si="21"/>
        <v>0</v>
      </c>
      <c r="G267" s="87"/>
      <c r="H267" s="87"/>
      <c r="I267" s="87"/>
      <c r="J267" s="87"/>
      <c r="K267" s="87"/>
      <c r="L267" s="87">
        <f>IF(AND('PR-RAS'!D611&gt;0,SUM('PR-RAS'!D963:D964)=0),1,0)</f>
        <v>0</v>
      </c>
      <c r="M267" s="87">
        <f>IF(AND('PR-RAS'!E611&gt;0,SUM('PR-RAS'!E963:E964)=0),1,0)</f>
        <v>0</v>
      </c>
      <c r="N267" s="87"/>
      <c r="O267" s="87"/>
      <c r="P267" s="87"/>
    </row>
    <row r="268" spans="1:16" ht="30" customHeight="1" x14ac:dyDescent="0.2">
      <c r="A268" s="160">
        <v>231</v>
      </c>
      <c r="B268" s="161" t="str">
        <f t="shared" si="19"/>
        <v>O.K.</v>
      </c>
      <c r="C268" s="145" t="s">
        <v>3296</v>
      </c>
      <c r="D268" s="150"/>
      <c r="E268" s="87">
        <f t="shared" si="20"/>
        <v>0</v>
      </c>
      <c r="F268" s="87">
        <f t="shared" si="21"/>
        <v>0</v>
      </c>
      <c r="G268" s="87"/>
      <c r="H268" s="87"/>
      <c r="I268" s="87"/>
      <c r="J268" s="87"/>
      <c r="K268" s="87"/>
      <c r="L268" s="87">
        <f>IF(AND('PR-RAS'!D613&gt;0,'PR-RAS'!D965=0),1,0)</f>
        <v>0</v>
      </c>
      <c r="M268" s="87">
        <f>IF(AND('PR-RAS'!E613&gt;0,'PR-RAS'!E965=0),1,0)</f>
        <v>0</v>
      </c>
      <c r="N268" s="87"/>
      <c r="O268" s="87"/>
      <c r="P268" s="87"/>
    </row>
    <row r="269" spans="1:16" ht="30" customHeight="1" x14ac:dyDescent="0.2">
      <c r="A269" s="160">
        <v>232</v>
      </c>
      <c r="B269" s="161" t="str">
        <f t="shared" si="19"/>
        <v>O.K.</v>
      </c>
      <c r="C269" s="145" t="s">
        <v>3297</v>
      </c>
      <c r="D269" s="150"/>
      <c r="E269" s="87">
        <f t="shared" si="20"/>
        <v>0</v>
      </c>
      <c r="F269" s="87">
        <f t="shared" si="21"/>
        <v>0</v>
      </c>
      <c r="G269" s="87"/>
      <c r="H269" s="87"/>
      <c r="I269" s="87"/>
      <c r="J269" s="87"/>
      <c r="K269" s="87"/>
      <c r="L269" s="87">
        <f>IF(AND('PR-RAS'!D614&gt;0,'PR-RAS'!D966=0),1,0)</f>
        <v>0</v>
      </c>
      <c r="M269" s="87">
        <f>IF(AND('PR-RAS'!E614&gt;0,'PR-RAS'!E966=0),1,0)</f>
        <v>0</v>
      </c>
      <c r="N269" s="87"/>
      <c r="O269" s="87"/>
      <c r="P269" s="87"/>
    </row>
    <row r="270" spans="1:16" ht="30" customHeight="1" x14ac:dyDescent="0.2">
      <c r="A270" s="160">
        <v>233</v>
      </c>
      <c r="B270" s="161" t="str">
        <f t="shared" si="19"/>
        <v>O.K.</v>
      </c>
      <c r="C270" s="145" t="s">
        <v>3298</v>
      </c>
      <c r="D270" s="150"/>
      <c r="E270" s="87">
        <f t="shared" si="20"/>
        <v>0</v>
      </c>
      <c r="F270" s="87">
        <f t="shared" si="21"/>
        <v>0</v>
      </c>
      <c r="G270" s="87"/>
      <c r="H270" s="87"/>
      <c r="I270" s="87"/>
      <c r="J270" s="87"/>
      <c r="K270" s="87"/>
      <c r="L270" s="87">
        <f>IF(AND('PR-RAS'!D615&gt;0,'PR-RAS'!D967=0),1,0)</f>
        <v>0</v>
      </c>
      <c r="M270" s="87">
        <f>IF(AND('PR-RAS'!E615&gt;0,'PR-RAS'!E967=0),1,0)</f>
        <v>0</v>
      </c>
      <c r="N270" s="87"/>
      <c r="O270" s="87"/>
      <c r="P270" s="87"/>
    </row>
    <row r="271" spans="1:16" ht="30" customHeight="1" x14ac:dyDescent="0.2">
      <c r="A271" s="160">
        <v>234</v>
      </c>
      <c r="B271" s="161" t="str">
        <f t="shared" si="19"/>
        <v>O.K.</v>
      </c>
      <c r="C271" s="145" t="s">
        <v>3299</v>
      </c>
      <c r="D271" s="150"/>
      <c r="E271" s="87">
        <f t="shared" si="20"/>
        <v>0</v>
      </c>
      <c r="F271" s="87">
        <f t="shared" si="21"/>
        <v>0</v>
      </c>
      <c r="G271" s="87"/>
      <c r="H271" s="87"/>
      <c r="I271" s="87"/>
      <c r="J271" s="87"/>
      <c r="K271" s="87"/>
      <c r="L271" s="87">
        <f>IF(AND('PR-RAS'!D633&gt;0,'PR-RAS'!D982=0),1,0)</f>
        <v>0</v>
      </c>
      <c r="M271" s="87">
        <f>IF(AND('PR-RAS'!E633&gt;0,'PR-RAS'!E982=0),1,0)</f>
        <v>0</v>
      </c>
      <c r="N271" s="87"/>
      <c r="O271" s="87"/>
      <c r="P271" s="87"/>
    </row>
    <row r="272" spans="1:16" ht="30" customHeight="1" x14ac:dyDescent="0.2">
      <c r="A272" s="160">
        <v>235</v>
      </c>
      <c r="B272" s="161" t="str">
        <f t="shared" si="19"/>
        <v>O.K.</v>
      </c>
      <c r="C272" s="146" t="s">
        <v>3300</v>
      </c>
      <c r="D272" s="150"/>
      <c r="E272" s="87">
        <f t="shared" si="20"/>
        <v>0</v>
      </c>
      <c r="F272" s="87">
        <f t="shared" si="21"/>
        <v>0</v>
      </c>
      <c r="G272" s="87"/>
      <c r="H272" s="87"/>
      <c r="I272" s="87"/>
      <c r="J272" s="87"/>
      <c r="K272" s="87"/>
      <c r="L272" s="87">
        <f>IF(AND(J3="DA",MAX('PR-RAS'!D6:D651)=0,MIN('PR-RAS'!D6:D651)=0),1,0)</f>
        <v>0</v>
      </c>
      <c r="M272" s="87">
        <f>IF(AND(J3="DA",MAX('PR-RAS'!E6:E651)=0,MIN('PR-RAS'!E6:E651)=0),1,0)</f>
        <v>0</v>
      </c>
      <c r="N272" s="87"/>
      <c r="O272" s="87"/>
      <c r="P272" s="87"/>
    </row>
    <row r="273" spans="1:16" ht="42" customHeight="1" x14ac:dyDescent="0.2">
      <c r="A273" s="160">
        <v>236</v>
      </c>
      <c r="B273" s="161" t="str">
        <f t="shared" si="19"/>
        <v>O.K.</v>
      </c>
      <c r="C273" s="145" t="s">
        <v>3301</v>
      </c>
      <c r="D273" s="150"/>
      <c r="E273" s="87">
        <f t="shared" si="20"/>
        <v>0</v>
      </c>
      <c r="F273" s="87">
        <f t="shared" si="21"/>
        <v>0</v>
      </c>
      <c r="G273" s="87"/>
      <c r="H273" s="87">
        <f>IF(OR('PR-RAS'!D292*'PR-RAS'!D293&gt;0,'PR-RAS'!D409*'PR-RAS'!D510&gt;0,'PR-RAS'!D637*'PR-RAS'!D638&gt;0),1,0)</f>
        <v>0</v>
      </c>
      <c r="I273" s="87">
        <f>IF(OR('PR-RAS'!E292*'PR-RAS'!E293&gt;0,'PR-RAS'!E409*'PR-RAS'!E510&gt;0,'PR-RAS'!E637*'PR-RAS'!E638&gt;0),1,0)</f>
        <v>0</v>
      </c>
      <c r="J273" s="87"/>
      <c r="K273" s="87"/>
      <c r="L273" s="87"/>
      <c r="M273" s="87"/>
      <c r="N273" s="87"/>
      <c r="O273" s="87"/>
      <c r="P273" s="87"/>
    </row>
    <row r="274" spans="1:16" ht="55.5" customHeight="1" x14ac:dyDescent="0.2">
      <c r="A274" s="160">
        <v>237</v>
      </c>
      <c r="B274" s="161" t="str">
        <f t="shared" si="19"/>
        <v>O.K.</v>
      </c>
      <c r="C274" s="146" t="s">
        <v>3302</v>
      </c>
      <c r="D274" s="150"/>
      <c r="E274" s="87">
        <f>MAX(G274:K274)</f>
        <v>0</v>
      </c>
      <c r="F274" s="87">
        <f t="shared" si="21"/>
        <v>0</v>
      </c>
      <c r="G274" s="87">
        <f>IF(AND(OR(MAX('PR-RAS'!D653:E653,'PR-RAS'!D655:E655)&gt;10000,MAX('PR-RAS'!D654:E654,'PR-RAS'!D656:E656)&gt;35000),O3&lt;&gt;174,O3&lt;&gt;713,O3&lt;&gt;1222,O3&lt;&gt;47107),1,0)</f>
        <v>0</v>
      </c>
      <c r="H274" s="87">
        <f>IF(MAX('PR-RAS'!D653:E656)&gt;100000,1,0)</f>
        <v>0</v>
      </c>
      <c r="I274" s="87"/>
      <c r="J274" s="87"/>
      <c r="K274" s="87"/>
      <c r="L274" s="87">
        <f>IF(MAX('PR-RAS'!D653:E656)&gt;1000,1,0)</f>
        <v>0</v>
      </c>
      <c r="M274" s="87"/>
      <c r="N274" s="87"/>
      <c r="O274" s="87"/>
      <c r="P274" s="87"/>
    </row>
    <row r="275" spans="1:16" ht="19.5" customHeight="1" x14ac:dyDescent="0.2">
      <c r="A275" s="398" t="s">
        <v>40</v>
      </c>
      <c r="B275" s="399"/>
      <c r="C275" s="400"/>
      <c r="D275" s="150"/>
      <c r="E275" s="87">
        <f>SUM(E276:E292)</f>
        <v>0</v>
      </c>
      <c r="F275" s="87">
        <f>SUM(F276:F292)</f>
        <v>0</v>
      </c>
      <c r="G275" s="87"/>
      <c r="H275" s="87"/>
      <c r="I275" s="87"/>
      <c r="J275" s="87"/>
      <c r="K275" s="87"/>
      <c r="L275" s="87"/>
      <c r="M275" s="87"/>
      <c r="N275" s="87"/>
      <c r="O275" s="87"/>
      <c r="P275" s="87"/>
    </row>
    <row r="276" spans="1:16" ht="20.25" customHeight="1" x14ac:dyDescent="0.2">
      <c r="A276" s="160">
        <v>1</v>
      </c>
      <c r="B276" s="161" t="str">
        <f>IF(E276=1,"Pogreška",IF(F276=1,"Provjera","O.K."))</f>
        <v>O.K.</v>
      </c>
      <c r="C276" s="143" t="s">
        <v>3303</v>
      </c>
      <c r="D276" s="150"/>
      <c r="E276" s="87">
        <f>MAX(G276:K276)</f>
        <v>0</v>
      </c>
      <c r="F276" s="87">
        <f>MAX(L276:O276)</f>
        <v>0</v>
      </c>
      <c r="G276" s="87">
        <f>IF(ABS(BILANCA!D6-BILANCA!D175)&gt;0,1,0)</f>
        <v>0</v>
      </c>
      <c r="H276" s="87">
        <f>IF(ABS(BILANCA!E6-BILANCA!E175)&gt;0,1,0)</f>
        <v>0</v>
      </c>
      <c r="I276" s="87"/>
      <c r="J276" s="87"/>
      <c r="K276" s="87"/>
      <c r="L276" s="87"/>
      <c r="M276" s="87"/>
      <c r="N276" s="87"/>
      <c r="O276" s="87"/>
      <c r="P276" s="87"/>
    </row>
    <row r="277" spans="1:16" ht="18" customHeight="1" x14ac:dyDescent="0.2">
      <c r="A277" s="160">
        <v>26</v>
      </c>
      <c r="B277" s="161" t="str">
        <f t="shared" ref="B277:B278" si="22">IF(E277=1,"Pogreška",IF(F277=1,"Provjera","O.K."))</f>
        <v>O.K.</v>
      </c>
      <c r="C277" s="143" t="s">
        <v>3304</v>
      </c>
      <c r="D277" s="150"/>
      <c r="E277" s="87">
        <f t="shared" ref="E277:E278" si="23">MAX(G277:K277)</f>
        <v>0</v>
      </c>
      <c r="F277" s="87">
        <f t="shared" ref="F277:F292" si="24">MAX(L277:O277)</f>
        <v>0</v>
      </c>
      <c r="G277" s="87">
        <f>IF(AND(OR(I3=41,I3=42),O3&lt;&gt;23911,O3&lt;&gt;25843,MAX(BILANCA!D161:E161,BILANCA!D286:E286)&gt;0),1,0)</f>
        <v>0</v>
      </c>
      <c r="H277" s="87"/>
      <c r="I277" s="87"/>
      <c r="J277" s="87"/>
      <c r="K277" s="87"/>
      <c r="L277" s="87"/>
      <c r="M277" s="87"/>
      <c r="N277" s="87"/>
      <c r="O277" s="87"/>
      <c r="P277" s="87"/>
    </row>
    <row r="278" spans="1:16" ht="18" customHeight="1" x14ac:dyDescent="0.2">
      <c r="A278" s="160">
        <v>27</v>
      </c>
      <c r="B278" s="161" t="str">
        <f t="shared" si="22"/>
        <v>O.K.</v>
      </c>
      <c r="C278" s="143" t="s">
        <v>3305</v>
      </c>
      <c r="D278" s="150"/>
      <c r="E278" s="87">
        <f t="shared" si="23"/>
        <v>0</v>
      </c>
      <c r="F278" s="87">
        <f t="shared" si="24"/>
        <v>0</v>
      </c>
      <c r="G278" s="87">
        <f>IF(AND(I3=23,MAX(BILANCA!D286:E286,BILANCA!D300:E300)&gt;0),1,0)</f>
        <v>0</v>
      </c>
      <c r="H278" s="87"/>
      <c r="I278" s="87"/>
      <c r="J278" s="87"/>
      <c r="K278" s="87"/>
      <c r="L278" s="87"/>
      <c r="M278" s="87"/>
      <c r="N278" s="87"/>
      <c r="O278" s="87"/>
      <c r="P278" s="87"/>
    </row>
    <row r="279" spans="1:16" ht="19.5" customHeight="1" x14ac:dyDescent="0.2">
      <c r="A279" s="160">
        <v>2</v>
      </c>
      <c r="B279" s="161" t="str">
        <f t="shared" ref="B279:B284" si="25">IF(E279=1,"Pogreška",IF(F279=1,"Provjera","O.K."))</f>
        <v>O.K.</v>
      </c>
      <c r="C279" s="143" t="s">
        <v>3306</v>
      </c>
      <c r="D279" s="150"/>
      <c r="E279" s="87">
        <f t="shared" ref="E279:E284" si="26">MAX(G279:K279)</f>
        <v>0</v>
      </c>
      <c r="F279" s="87">
        <f t="shared" si="24"/>
        <v>0</v>
      </c>
      <c r="G279" s="87">
        <f>IF(AND(BILANCA!D247&lt;&gt;0,BILANCA!D251&lt;&gt;0),1,0)</f>
        <v>0</v>
      </c>
      <c r="H279" s="87">
        <f>IF(AND(BILANCA!E247&lt;&gt;0,BILANCA!E251&lt;&gt;0),1,0)</f>
        <v>0</v>
      </c>
      <c r="I279" s="87"/>
      <c r="J279" s="87"/>
      <c r="K279" s="87"/>
      <c r="L279" s="87"/>
      <c r="M279" s="87"/>
      <c r="N279" s="87"/>
      <c r="O279" s="87"/>
      <c r="P279" s="87"/>
    </row>
    <row r="280" spans="1:16" ht="19.5" customHeight="1" x14ac:dyDescent="0.2">
      <c r="A280" s="160">
        <v>3</v>
      </c>
      <c r="B280" s="161" t="str">
        <f t="shared" si="25"/>
        <v>O.K.</v>
      </c>
      <c r="C280" s="143" t="s">
        <v>3307</v>
      </c>
      <c r="D280" s="150"/>
      <c r="E280" s="87">
        <f t="shared" si="26"/>
        <v>0</v>
      </c>
      <c r="F280" s="87">
        <f t="shared" si="24"/>
        <v>0</v>
      </c>
      <c r="G280" s="87">
        <f>IF(AND(BILANCA!D248&lt;&gt;0,BILANCA!D252&lt;&gt;0),1,0)</f>
        <v>0</v>
      </c>
      <c r="H280" s="87">
        <f>IF(AND(BILANCA!E248&lt;&gt;0,BILANCA!E252&lt;&gt;0),1,0)</f>
        <v>0</v>
      </c>
      <c r="I280" s="87"/>
      <c r="J280" s="87"/>
      <c r="K280" s="87"/>
      <c r="L280" s="87"/>
      <c r="M280" s="87"/>
      <c r="N280" s="87"/>
      <c r="O280" s="87"/>
      <c r="P280" s="87"/>
    </row>
    <row r="281" spans="1:16" ht="19.5" customHeight="1" x14ac:dyDescent="0.2">
      <c r="A281" s="160">
        <v>4</v>
      </c>
      <c r="B281" s="161" t="str">
        <f t="shared" si="25"/>
        <v>O.K.</v>
      </c>
      <c r="C281" s="143" t="s">
        <v>3308</v>
      </c>
      <c r="D281" s="150"/>
      <c r="E281" s="87">
        <f t="shared" si="26"/>
        <v>0</v>
      </c>
      <c r="F281" s="87">
        <f t="shared" si="24"/>
        <v>0</v>
      </c>
      <c r="G281" s="87">
        <f>IF(AND(BILANCA!D249&lt;&gt;0,BILANCA!D253&lt;&gt;0),1,0)</f>
        <v>0</v>
      </c>
      <c r="H281" s="87">
        <f>IF(AND(BILANCA!E249&lt;&gt;0,BILANCA!E253&lt;&gt;0),1,0)</f>
        <v>0</v>
      </c>
      <c r="I281" s="87"/>
      <c r="J281" s="87"/>
      <c r="K281" s="87"/>
      <c r="L281" s="87"/>
      <c r="M281" s="87"/>
      <c r="N281" s="87"/>
      <c r="O281" s="87"/>
      <c r="P281" s="87"/>
    </row>
    <row r="282" spans="1:16" ht="19.5" customHeight="1" x14ac:dyDescent="0.2">
      <c r="A282" s="160">
        <v>5</v>
      </c>
      <c r="B282" s="161" t="str">
        <f t="shared" si="25"/>
        <v>O.K.</v>
      </c>
      <c r="C282" s="212" t="s">
        <v>3309</v>
      </c>
      <c r="D282" s="150"/>
      <c r="E282" s="87">
        <f t="shared" si="26"/>
        <v>0</v>
      </c>
      <c r="F282" s="87">
        <f t="shared" si="24"/>
        <v>0</v>
      </c>
      <c r="G282" s="87">
        <f>IF(MIN(BILANCA!D6:E236,BILANCA!D240:E244,BILANCA!D246:E322)&lt;0,1,0)</f>
        <v>0</v>
      </c>
      <c r="H282" s="87"/>
      <c r="I282" s="87"/>
      <c r="J282" s="87"/>
      <c r="K282" s="87"/>
      <c r="L282" s="87"/>
      <c r="M282" s="87"/>
      <c r="N282" s="87"/>
      <c r="O282" s="87"/>
      <c r="P282" s="87"/>
    </row>
    <row r="283" spans="1:16" ht="19.5" customHeight="1" x14ac:dyDescent="0.2">
      <c r="A283" s="160">
        <v>28</v>
      </c>
      <c r="B283" s="161" t="str">
        <f t="shared" si="25"/>
        <v>O.K.</v>
      </c>
      <c r="C283" s="143" t="s">
        <v>3310</v>
      </c>
      <c r="D283" s="150"/>
      <c r="E283" s="87">
        <f t="shared" si="26"/>
        <v>0</v>
      </c>
      <c r="F283" s="87">
        <f t="shared" si="24"/>
        <v>0</v>
      </c>
      <c r="G283" s="87">
        <f>IF(ABS(BILANCA!D156-SUM(BILANCA!D274:'BILANCA'!D281))&gt;0,1,0)</f>
        <v>0</v>
      </c>
      <c r="H283" s="87">
        <f>IF(ABS(BILANCA!E156-SUM(BILANCA!E274:'BILANCA'!E281))&gt;0,1,0)</f>
        <v>0</v>
      </c>
      <c r="I283" s="87"/>
      <c r="J283" s="87"/>
      <c r="K283" s="87"/>
      <c r="L283" s="87"/>
      <c r="M283" s="87"/>
      <c r="N283" s="87"/>
      <c r="O283" s="87"/>
      <c r="P283" s="87"/>
    </row>
    <row r="284" spans="1:16" ht="19.5" customHeight="1" x14ac:dyDescent="0.2">
      <c r="A284" s="160">
        <v>29</v>
      </c>
      <c r="B284" s="161" t="str">
        <f t="shared" si="25"/>
        <v>O.K.</v>
      </c>
      <c r="C284" s="143" t="s">
        <v>3311</v>
      </c>
      <c r="D284" s="150"/>
      <c r="E284" s="87">
        <f t="shared" si="26"/>
        <v>0</v>
      </c>
      <c r="F284" s="87">
        <f t="shared" si="24"/>
        <v>0</v>
      </c>
      <c r="G284" s="87">
        <f>IF(ABS(BILANCA!D160-SUM(BILANCA!D282:'BILANCA'!D285))&lt;0,1,0)</f>
        <v>0</v>
      </c>
      <c r="H284" s="87">
        <f>IF(ABS(BILANCA!E160-SUM(BILANCA!E282:'BILANCA'!E285))&lt;0,1,0)</f>
        <v>0</v>
      </c>
      <c r="I284" s="87"/>
      <c r="J284" s="87"/>
      <c r="K284" s="87"/>
      <c r="L284" s="87"/>
      <c r="M284" s="87"/>
      <c r="N284" s="87"/>
      <c r="O284" s="87"/>
      <c r="P284" s="87"/>
    </row>
    <row r="285" spans="1:16" ht="19.5" customHeight="1" x14ac:dyDescent="0.2">
      <c r="A285" s="160">
        <v>18</v>
      </c>
      <c r="B285" s="161" t="str">
        <f t="shared" ref="B285:B292" si="27">IF(E285=1,"Pogreška",IF(F285=1,"Provjera","O.K."))</f>
        <v>O.K.</v>
      </c>
      <c r="C285" s="143" t="s">
        <v>3312</v>
      </c>
      <c r="D285" s="150"/>
      <c r="E285" s="87">
        <f t="shared" ref="E285:E292" si="28">MAX(G285:K285)</f>
        <v>0</v>
      </c>
      <c r="F285" s="87">
        <f t="shared" si="24"/>
        <v>0</v>
      </c>
      <c r="G285" s="87">
        <f>IF(BILANCA!D286&gt;BILANCA!D161,1,0)</f>
        <v>0</v>
      </c>
      <c r="H285" s="87">
        <f>IF(BILANCA!E286&gt;BILANCA!E161,1,0)</f>
        <v>0</v>
      </c>
      <c r="I285" s="87"/>
      <c r="J285" s="87"/>
      <c r="K285" s="87"/>
      <c r="L285" s="87"/>
      <c r="M285" s="87"/>
      <c r="N285" s="87"/>
      <c r="O285" s="87"/>
      <c r="P285" s="87"/>
    </row>
    <row r="286" spans="1:16" ht="19.5" customHeight="1" x14ac:dyDescent="0.2">
      <c r="A286" s="160">
        <v>19</v>
      </c>
      <c r="B286" s="161" t="str">
        <f t="shared" si="27"/>
        <v>O.K.</v>
      </c>
      <c r="C286" s="212" t="s">
        <v>3313</v>
      </c>
      <c r="D286" s="150"/>
      <c r="E286" s="87">
        <f t="shared" si="28"/>
        <v>0</v>
      </c>
      <c r="F286" s="87">
        <f t="shared" si="24"/>
        <v>0</v>
      </c>
      <c r="G286" s="87">
        <f>IF(ABS(BILANCA!D88+BILANCA!D106-BILANCA!D262-BILANCA!D263)&gt;0,1,0)</f>
        <v>0</v>
      </c>
      <c r="H286" s="87">
        <f>IF(ABS(BILANCA!E88-BILANCA!E106-BILANCA!E262-BILANCA!E263)&gt;0,1,0)</f>
        <v>0</v>
      </c>
      <c r="I286" s="87"/>
      <c r="J286" s="87"/>
      <c r="K286" s="87"/>
      <c r="L286" s="87"/>
      <c r="M286" s="87"/>
      <c r="N286" s="87"/>
      <c r="O286" s="87"/>
      <c r="P286" s="87"/>
    </row>
    <row r="287" spans="1:16" ht="19.5" customHeight="1" x14ac:dyDescent="0.2">
      <c r="A287" s="160">
        <v>20</v>
      </c>
      <c r="B287" s="161" t="str">
        <f t="shared" si="27"/>
        <v>O.K.</v>
      </c>
      <c r="C287" s="212" t="s">
        <v>3314</v>
      </c>
      <c r="D287" s="150"/>
      <c r="E287" s="87">
        <f t="shared" si="28"/>
        <v>0</v>
      </c>
      <c r="F287" s="87">
        <f t="shared" si="24"/>
        <v>0</v>
      </c>
      <c r="G287" s="87">
        <f>IF(ABS(SUM(BILANCA!D147:D149,BILANCA!D158:D162)-BILANCA!D264-BILANCA!D265)&gt;0,1,0)</f>
        <v>0</v>
      </c>
      <c r="H287" s="87">
        <f>IF(ABS(SUM(BILANCA!E147:E149,BILANCA!E158:E162)-BILANCA!E264-BILANCA!E265)&gt;0,1,0)</f>
        <v>0</v>
      </c>
      <c r="I287" s="87"/>
      <c r="J287" s="87"/>
      <c r="K287" s="87"/>
      <c r="L287" s="87"/>
      <c r="M287" s="87"/>
      <c r="N287" s="87"/>
      <c r="O287" s="87"/>
      <c r="P287" s="87"/>
    </row>
    <row r="288" spans="1:16" ht="19.5" customHeight="1" x14ac:dyDescent="0.2">
      <c r="A288" s="160">
        <v>21</v>
      </c>
      <c r="B288" s="161" t="str">
        <f t="shared" si="27"/>
        <v>O.K.</v>
      </c>
      <c r="C288" s="212" t="s">
        <v>3315</v>
      </c>
      <c r="D288" s="150"/>
      <c r="E288" s="87">
        <f t="shared" si="28"/>
        <v>0</v>
      </c>
      <c r="F288" s="87">
        <f t="shared" si="24"/>
        <v>0</v>
      </c>
      <c r="G288" s="87">
        <f>IF(ABS(SUM(BILANCA!D165:D168)-BILANCA!D266-BILANCA!D267)&gt;0,1,0)</f>
        <v>0</v>
      </c>
      <c r="H288" s="87">
        <f>IF(ABS(SUM(BILANCA!E165:E168)-BILANCA!E266-BILANCA!E267)&gt;0,1,0)</f>
        <v>0</v>
      </c>
      <c r="I288" s="87"/>
      <c r="J288" s="87"/>
      <c r="K288" s="87"/>
      <c r="L288" s="87"/>
      <c r="M288" s="87"/>
      <c r="N288" s="87"/>
      <c r="O288" s="87"/>
      <c r="P288" s="87"/>
    </row>
    <row r="289" spans="1:16" ht="19.5" customHeight="1" x14ac:dyDescent="0.2">
      <c r="A289" s="160">
        <v>22</v>
      </c>
      <c r="B289" s="161" t="str">
        <f t="shared" si="27"/>
        <v>O.K.</v>
      </c>
      <c r="C289" s="143" t="s">
        <v>3316</v>
      </c>
      <c r="D289" s="150"/>
      <c r="E289" s="87">
        <f t="shared" si="28"/>
        <v>0</v>
      </c>
      <c r="F289" s="87">
        <f t="shared" si="24"/>
        <v>0</v>
      </c>
      <c r="G289" s="87">
        <f>IF(ABS(BILANCA!D177-BILANCA!D287-BILANCA!D288)&gt;0,1,0)</f>
        <v>0</v>
      </c>
      <c r="H289" s="87">
        <f>IF(ABS(BILANCA!E177-BILANCA!E287-BILANCA!E288)&gt;0,1,0)</f>
        <v>0</v>
      </c>
      <c r="I289" s="87"/>
      <c r="J289" s="87"/>
      <c r="K289" s="87"/>
      <c r="L289" s="87"/>
      <c r="M289" s="87"/>
      <c r="N289" s="87"/>
      <c r="O289" s="87"/>
      <c r="P289" s="87"/>
    </row>
    <row r="290" spans="1:16" ht="19.5" customHeight="1" x14ac:dyDescent="0.2">
      <c r="A290" s="160">
        <v>23</v>
      </c>
      <c r="B290" s="161" t="str">
        <f t="shared" si="27"/>
        <v>O.K.</v>
      </c>
      <c r="C290" s="143" t="s">
        <v>3317</v>
      </c>
      <c r="D290" s="150"/>
      <c r="E290" s="87">
        <f t="shared" si="28"/>
        <v>0</v>
      </c>
      <c r="F290" s="87">
        <f t="shared" si="24"/>
        <v>0</v>
      </c>
      <c r="G290" s="87">
        <f>IF(ABS(BILANCA!D189-BILANCA!D289-BILANCA!D290)&gt;0,1,0)</f>
        <v>0</v>
      </c>
      <c r="H290" s="87">
        <f>IF(ABS(BILANCA!E189-BILANCA!E289-BILANCA!E290)&gt;0,1,0)</f>
        <v>0</v>
      </c>
      <c r="I290" s="87"/>
      <c r="J290" s="87"/>
      <c r="K290" s="87"/>
      <c r="L290" s="87"/>
      <c r="M290" s="87"/>
      <c r="N290" s="87"/>
      <c r="O290" s="87"/>
      <c r="P290" s="87"/>
    </row>
    <row r="291" spans="1:16" ht="19.5" customHeight="1" x14ac:dyDescent="0.2">
      <c r="A291" s="160">
        <v>24</v>
      </c>
      <c r="B291" s="161" t="str">
        <f t="shared" si="27"/>
        <v>O.K.</v>
      </c>
      <c r="C291" s="143" t="s">
        <v>3318</v>
      </c>
      <c r="D291" s="150"/>
      <c r="E291" s="87">
        <f t="shared" si="28"/>
        <v>0</v>
      </c>
      <c r="F291" s="87">
        <f t="shared" si="24"/>
        <v>0</v>
      </c>
      <c r="G291" s="87">
        <f>IF(ABS(BILANCA!D190-BILANCA!D291-BILANCA!D292)&gt;0,1,0)</f>
        <v>0</v>
      </c>
      <c r="H291" s="87">
        <f>IF(ABS(BILANCA!E190-BILANCA!E291-BILANCA!E292)&gt;0,1,0)</f>
        <v>0</v>
      </c>
      <c r="I291" s="87"/>
      <c r="J291" s="87"/>
      <c r="K291" s="87"/>
      <c r="L291" s="87"/>
      <c r="M291" s="87"/>
      <c r="N291" s="87"/>
      <c r="O291" s="87"/>
      <c r="P291" s="87"/>
    </row>
    <row r="292" spans="1:16" ht="19.5" customHeight="1" x14ac:dyDescent="0.2">
      <c r="A292" s="160">
        <v>25</v>
      </c>
      <c r="B292" s="161" t="str">
        <f t="shared" si="27"/>
        <v>O.K.</v>
      </c>
      <c r="C292" s="143" t="s">
        <v>3319</v>
      </c>
      <c r="D292" s="150"/>
      <c r="E292" s="87">
        <f t="shared" si="28"/>
        <v>0</v>
      </c>
      <c r="F292" s="87">
        <f t="shared" si="24"/>
        <v>0</v>
      </c>
      <c r="G292" s="87">
        <f>IF(ABS(BILANCA!D206-BILANCA!D293-BILANCA!D294)&gt;0,1,0)</f>
        <v>0</v>
      </c>
      <c r="H292" s="87">
        <f>IF(ABS(BILANCA!E206-BILANCA!E293-BILANCA!E294)&gt;0,1,0)</f>
        <v>0</v>
      </c>
      <c r="I292" s="87"/>
      <c r="J292" s="87"/>
      <c r="K292" s="87"/>
      <c r="L292" s="87"/>
      <c r="M292" s="87"/>
      <c r="N292" s="87"/>
      <c r="O292" s="87"/>
      <c r="P292" s="87"/>
    </row>
    <row r="293" spans="1:16" ht="19.5" customHeight="1" x14ac:dyDescent="0.2">
      <c r="A293" s="398" t="s">
        <v>45</v>
      </c>
      <c r="B293" s="399"/>
      <c r="C293" s="400"/>
      <c r="D293" s="150"/>
      <c r="E293" s="87">
        <f t="shared" ref="E293:F293" si="29">SUM(E294:E295)</f>
        <v>0</v>
      </c>
      <c r="F293" s="87">
        <f t="shared" si="29"/>
        <v>0</v>
      </c>
      <c r="G293" s="87"/>
      <c r="H293" s="87"/>
      <c r="I293" s="87"/>
      <c r="J293" s="87"/>
      <c r="K293" s="87"/>
      <c r="L293" s="87"/>
      <c r="M293" s="87"/>
      <c r="N293" s="87"/>
      <c r="O293" s="87"/>
      <c r="P293" s="87"/>
    </row>
    <row r="294" spans="1:16" ht="30" customHeight="1" x14ac:dyDescent="0.2">
      <c r="A294" s="160">
        <v>1</v>
      </c>
      <c r="B294" s="161" t="str">
        <f t="shared" ref="B294:B295" si="30">IF(E294=1,"Pogreška",IF(F294=1,"Provjera","O.K."))</f>
        <v>O.K.</v>
      </c>
      <c r="C294" s="143" t="s">
        <v>3320</v>
      </c>
      <c r="D294" s="150"/>
      <c r="E294" s="87">
        <f t="shared" ref="E294:E295" si="31">MAX(G294:K294)</f>
        <v>0</v>
      </c>
      <c r="F294" s="87">
        <f t="shared" ref="F294:F295" si="32">MAX(L294:O294)</f>
        <v>0</v>
      </c>
      <c r="G294" s="87">
        <f>IF(MIN(OBVEZE!D5:D105)&lt;0,1,0)</f>
        <v>0</v>
      </c>
      <c r="H294" s="87"/>
      <c r="I294" s="87"/>
      <c r="J294" s="87"/>
      <c r="K294" s="87"/>
      <c r="L294" s="87"/>
      <c r="M294" s="87"/>
      <c r="N294" s="87"/>
      <c r="O294" s="87"/>
      <c r="P294" s="87"/>
    </row>
    <row r="295" spans="1:16" ht="42" customHeight="1" x14ac:dyDescent="0.2">
      <c r="A295" s="160">
        <v>2</v>
      </c>
      <c r="B295" s="161" t="str">
        <f t="shared" si="30"/>
        <v>O.K.</v>
      </c>
      <c r="C295" s="143" t="s">
        <v>3321</v>
      </c>
      <c r="D295" s="150"/>
      <c r="E295" s="87">
        <f t="shared" si="31"/>
        <v>0</v>
      </c>
      <c r="F295" s="87">
        <f t="shared" si="32"/>
        <v>0</v>
      </c>
      <c r="G295" s="87">
        <f>IF(ROUND(OBVEZE!D42,2)&lt;&gt;ROUND(OBVEZE!D43+OBVEZE!D101,2),1,0)</f>
        <v>0</v>
      </c>
      <c r="H295" s="87"/>
      <c r="I295" s="87"/>
      <c r="J295" s="87"/>
      <c r="K295" s="87"/>
      <c r="L295" s="87"/>
      <c r="M295" s="87"/>
      <c r="N295" s="87"/>
      <c r="O295" s="87"/>
      <c r="P295" s="87"/>
    </row>
    <row r="296" spans="1:16" ht="19.5" customHeight="1" x14ac:dyDescent="0.2">
      <c r="A296" s="398" t="s">
        <v>44</v>
      </c>
      <c r="B296" s="399"/>
      <c r="C296" s="400"/>
      <c r="D296" s="150"/>
      <c r="E296" s="87">
        <f>SUM(E297:E297)</f>
        <v>0</v>
      </c>
      <c r="F296" s="87">
        <f>SUM(F297:F297)</f>
        <v>0</v>
      </c>
      <c r="G296" s="87"/>
      <c r="H296" s="87"/>
      <c r="I296" s="87"/>
      <c r="J296" s="87"/>
      <c r="K296" s="87"/>
      <c r="L296" s="87"/>
      <c r="M296" s="87"/>
      <c r="N296" s="87"/>
      <c r="O296" s="87"/>
      <c r="P296" s="87"/>
    </row>
    <row r="297" spans="1:16" ht="30" customHeight="1" x14ac:dyDescent="0.2">
      <c r="A297" s="160">
        <v>1</v>
      </c>
      <c r="B297" s="161" t="str">
        <f>IF(E297=1,"Pogreška",IF(F297=1,"Provjera","O.K."))</f>
        <v>O.K.</v>
      </c>
      <c r="C297" s="143" t="s">
        <v>3320</v>
      </c>
      <c r="D297" s="150"/>
      <c r="E297" s="87">
        <f>MAX(G297:K297)</f>
        <v>0</v>
      </c>
      <c r="F297" s="87">
        <f>MAX(L297:O297)</f>
        <v>0</v>
      </c>
      <c r="G297" s="87">
        <f>IF(MIN('P-VRIO'!D5:E48)&lt;0,1,0)</f>
        <v>0</v>
      </c>
      <c r="H297" s="87"/>
      <c r="I297" s="87"/>
      <c r="J297" s="87"/>
      <c r="K297" s="87"/>
      <c r="L297" s="87"/>
      <c r="M297" s="87"/>
      <c r="N297" s="87"/>
      <c r="O297" s="87"/>
      <c r="P297" s="87"/>
    </row>
    <row r="298" spans="1:16" ht="19.5" customHeight="1" x14ac:dyDescent="0.2">
      <c r="A298" s="398" t="s">
        <v>3322</v>
      </c>
      <c r="B298" s="399"/>
      <c r="C298" s="400"/>
      <c r="D298" s="150"/>
      <c r="E298" s="87">
        <f t="shared" ref="E298:F298" si="33">SUM(E299)</f>
        <v>0</v>
      </c>
      <c r="F298" s="87">
        <f t="shared" si="33"/>
        <v>0</v>
      </c>
      <c r="G298" s="87"/>
      <c r="H298" s="87"/>
      <c r="I298" s="87"/>
      <c r="J298" s="87"/>
      <c r="K298" s="87"/>
      <c r="L298" s="87"/>
      <c r="M298" s="87"/>
      <c r="N298" s="87"/>
      <c r="O298" s="87"/>
      <c r="P298" s="87"/>
    </row>
    <row r="299" spans="1:16" ht="30" customHeight="1" x14ac:dyDescent="0.2">
      <c r="A299" s="179">
        <v>1</v>
      </c>
      <c r="B299" s="180" t="str">
        <f>IF(E299=1,"Pogreška",IF(F299=1,"Provjera","O.K."))</f>
        <v>O.K.</v>
      </c>
      <c r="C299" s="181" t="s">
        <v>3320</v>
      </c>
      <c r="D299" s="150"/>
      <c r="E299" s="87">
        <f>MAX(G299:K299)</f>
        <v>0</v>
      </c>
      <c r="F299" s="87">
        <f>MAX(L299:O299)</f>
        <v>0</v>
      </c>
      <c r="G299" s="87">
        <f>IF(MIN('RAS-funkcijski'!D5:E141)&lt;0,1,0)</f>
        <v>0</v>
      </c>
      <c r="H299" s="87"/>
      <c r="I299" s="87"/>
      <c r="J299" s="87"/>
      <c r="K299" s="87"/>
      <c r="L299" s="87"/>
      <c r="M299" s="87"/>
      <c r="N299" s="87"/>
      <c r="O299" s="87"/>
      <c r="P299" s="87"/>
    </row>
    <row r="300" spans="1:16" ht="12.75" x14ac:dyDescent="0.2">
      <c r="A300" s="148"/>
      <c r="B300" s="149"/>
      <c r="C300" s="103"/>
      <c r="D300" s="150"/>
      <c r="E300" s="87"/>
      <c r="F300" s="87"/>
      <c r="G300" s="87"/>
      <c r="H300" s="87"/>
      <c r="I300" s="87"/>
      <c r="J300" s="87"/>
      <c r="K300" s="87"/>
      <c r="L300" s="87"/>
      <c r="M300" s="87"/>
      <c r="N300" s="87"/>
      <c r="O300" s="87"/>
      <c r="P300" s="87"/>
    </row>
    <row r="301" spans="1:16" ht="12.75" x14ac:dyDescent="0.2">
      <c r="A301" s="148"/>
      <c r="B301" s="149"/>
      <c r="C301" s="103"/>
      <c r="D301" s="150"/>
      <c r="E301" s="87"/>
      <c r="F301" s="87"/>
      <c r="G301" s="87"/>
      <c r="H301" s="87"/>
      <c r="I301" s="87"/>
      <c r="J301" s="87"/>
      <c r="K301" s="87"/>
      <c r="L301" s="87"/>
      <c r="M301" s="87"/>
      <c r="N301" s="87"/>
      <c r="O301" s="87"/>
      <c r="P301" s="87"/>
    </row>
    <row r="302" spans="1:16" ht="11.25" customHeight="1" x14ac:dyDescent="0.2">
      <c r="A302" s="148"/>
      <c r="B302" s="149"/>
      <c r="C302" s="103"/>
      <c r="D302" s="150"/>
      <c r="E302" s="87"/>
      <c r="F302" s="87"/>
      <c r="G302" s="87"/>
      <c r="H302" s="87"/>
      <c r="I302" s="87"/>
      <c r="J302" s="87"/>
      <c r="K302" s="87"/>
      <c r="L302" s="87"/>
      <c r="M302" s="87"/>
      <c r="N302" s="87"/>
      <c r="O302" s="87"/>
      <c r="P302" s="87"/>
    </row>
    <row r="303" spans="1:16" ht="11.25" customHeight="1" x14ac:dyDescent="0.2">
      <c r="A303" s="148"/>
      <c r="B303" s="149"/>
      <c r="C303" s="103"/>
      <c r="D303" s="150"/>
      <c r="E303" s="87"/>
      <c r="F303" s="87"/>
      <c r="G303" s="87"/>
      <c r="H303" s="87"/>
      <c r="I303" s="87"/>
      <c r="J303" s="87"/>
      <c r="K303" s="87"/>
      <c r="L303" s="87"/>
      <c r="M303" s="87"/>
      <c r="N303" s="87"/>
      <c r="O303" s="87"/>
      <c r="P303" s="87"/>
    </row>
    <row r="304" spans="1:16" ht="11.25" customHeight="1" x14ac:dyDescent="0.2">
      <c r="A304" s="148"/>
      <c r="B304" s="149"/>
      <c r="C304" s="103"/>
      <c r="D304" s="150"/>
      <c r="E304" s="87"/>
      <c r="F304" s="87"/>
      <c r="G304" s="87"/>
      <c r="H304" s="87"/>
      <c r="I304" s="87"/>
      <c r="J304" s="87"/>
      <c r="K304" s="87"/>
      <c r="L304" s="87"/>
      <c r="M304" s="87"/>
      <c r="N304" s="87"/>
      <c r="O304" s="87"/>
      <c r="P304" s="87"/>
    </row>
    <row r="305" spans="1:16" ht="11.25" customHeight="1" x14ac:dyDescent="0.2">
      <c r="A305" s="148"/>
      <c r="B305" s="149"/>
      <c r="C305" s="103"/>
      <c r="D305" s="150"/>
      <c r="E305" s="87"/>
      <c r="F305" s="87"/>
      <c r="G305" s="87"/>
      <c r="H305" s="87"/>
      <c r="I305" s="87"/>
      <c r="J305" s="87"/>
      <c r="K305" s="87"/>
      <c r="L305" s="87"/>
      <c r="M305" s="87"/>
      <c r="N305" s="87"/>
      <c r="O305" s="87"/>
      <c r="P305" s="87"/>
    </row>
    <row r="306" spans="1:16" ht="11.25" customHeight="1" x14ac:dyDescent="0.2">
      <c r="A306" s="148"/>
      <c r="B306" s="149"/>
      <c r="C306" s="103"/>
      <c r="D306" s="150"/>
      <c r="E306" s="87"/>
      <c r="F306" s="87"/>
      <c r="G306" s="87"/>
      <c r="H306" s="87"/>
      <c r="I306" s="87"/>
      <c r="J306" s="87"/>
      <c r="K306" s="87"/>
      <c r="L306" s="87"/>
      <c r="M306" s="87"/>
      <c r="N306" s="87"/>
      <c r="O306" s="87"/>
      <c r="P306" s="87"/>
    </row>
    <row r="307" spans="1:16" ht="11.25" customHeight="1" x14ac:dyDescent="0.2">
      <c r="A307" s="148"/>
      <c r="B307" s="149"/>
      <c r="C307" s="103"/>
      <c r="D307" s="150"/>
      <c r="E307" s="87"/>
      <c r="F307" s="87"/>
      <c r="G307" s="87"/>
      <c r="H307" s="87"/>
      <c r="I307" s="87"/>
      <c r="J307" s="87"/>
      <c r="K307" s="87"/>
      <c r="L307" s="87"/>
      <c r="M307" s="87"/>
      <c r="N307" s="87"/>
      <c r="O307" s="87"/>
      <c r="P307" s="87"/>
    </row>
    <row r="308" spans="1:16" ht="11.25" customHeight="1" x14ac:dyDescent="0.2">
      <c r="A308" s="148"/>
      <c r="B308" s="149"/>
      <c r="C308" s="103"/>
      <c r="D308" s="150"/>
      <c r="E308" s="87"/>
      <c r="F308" s="87"/>
      <c r="G308" s="87"/>
      <c r="H308" s="87"/>
      <c r="I308" s="87"/>
      <c r="J308" s="87"/>
      <c r="K308" s="87"/>
      <c r="L308" s="87"/>
      <c r="M308" s="87"/>
      <c r="N308" s="87"/>
      <c r="O308" s="87"/>
      <c r="P308" s="87"/>
    </row>
    <row r="309" spans="1:16" ht="11.25" customHeight="1" x14ac:dyDescent="0.2">
      <c r="A309" s="148"/>
      <c r="B309" s="149"/>
      <c r="C309" s="103"/>
      <c r="D309" s="150"/>
      <c r="E309" s="87"/>
      <c r="F309" s="87"/>
      <c r="G309" s="87"/>
      <c r="H309" s="87"/>
      <c r="I309" s="87"/>
      <c r="J309" s="87"/>
      <c r="K309" s="87"/>
      <c r="L309" s="87"/>
      <c r="M309" s="87"/>
      <c r="N309" s="87"/>
      <c r="O309" s="87"/>
      <c r="P309" s="87"/>
    </row>
    <row r="310" spans="1:16" ht="11.25" customHeight="1" x14ac:dyDescent="0.2">
      <c r="A310" s="148"/>
      <c r="B310" s="149"/>
      <c r="C310" s="103"/>
      <c r="D310" s="150"/>
      <c r="E310" s="87"/>
      <c r="F310" s="87"/>
      <c r="G310" s="87"/>
      <c r="H310" s="87"/>
      <c r="I310" s="87"/>
      <c r="J310" s="87"/>
      <c r="K310" s="87"/>
      <c r="L310" s="87"/>
      <c r="M310" s="87"/>
      <c r="N310" s="87"/>
      <c r="O310" s="87"/>
      <c r="P310" s="87"/>
    </row>
    <row r="311" spans="1:16" ht="11.25" customHeight="1" x14ac:dyDescent="0.2">
      <c r="A311" s="148"/>
      <c r="B311" s="149"/>
      <c r="C311" s="103"/>
      <c r="D311" s="150"/>
      <c r="E311" s="87"/>
      <c r="F311" s="87"/>
      <c r="G311" s="87"/>
      <c r="H311" s="87"/>
      <c r="I311" s="87"/>
      <c r="J311" s="87"/>
      <c r="K311" s="87"/>
      <c r="L311" s="87"/>
      <c r="M311" s="87"/>
      <c r="N311" s="87"/>
      <c r="O311" s="87"/>
      <c r="P311" s="87"/>
    </row>
    <row r="312" spans="1:16" ht="11.25" customHeight="1" x14ac:dyDescent="0.2">
      <c r="A312" s="148"/>
      <c r="B312" s="149"/>
      <c r="C312" s="103"/>
      <c r="D312" s="150"/>
      <c r="E312" s="87"/>
      <c r="F312" s="87"/>
      <c r="G312" s="87"/>
      <c r="H312" s="87"/>
      <c r="I312" s="87"/>
      <c r="J312" s="87"/>
      <c r="K312" s="87"/>
      <c r="L312" s="87"/>
      <c r="M312" s="87"/>
      <c r="N312" s="87"/>
      <c r="O312" s="87"/>
      <c r="P312" s="87"/>
    </row>
    <row r="313" spans="1:16" ht="11.25" customHeight="1" x14ac:dyDescent="0.2">
      <c r="A313" s="148"/>
      <c r="B313" s="149"/>
      <c r="C313" s="103"/>
      <c r="D313" s="150"/>
      <c r="E313" s="87"/>
      <c r="F313" s="87"/>
      <c r="G313" s="87"/>
      <c r="H313" s="87"/>
      <c r="I313" s="87"/>
      <c r="J313" s="87"/>
      <c r="K313" s="87"/>
      <c r="L313" s="87"/>
      <c r="M313" s="87"/>
      <c r="N313" s="87"/>
      <c r="O313" s="87"/>
      <c r="P313" s="87"/>
    </row>
    <row r="314" spans="1:16" ht="11.25" customHeight="1" x14ac:dyDescent="0.2">
      <c r="A314" s="148"/>
      <c r="B314" s="149"/>
      <c r="C314" s="103"/>
      <c r="D314" s="150"/>
      <c r="E314" s="87"/>
      <c r="F314" s="87"/>
      <c r="G314" s="87"/>
      <c r="H314" s="87"/>
      <c r="I314" s="87"/>
      <c r="J314" s="87"/>
      <c r="K314" s="87"/>
      <c r="L314" s="87"/>
      <c r="M314" s="87"/>
      <c r="N314" s="87"/>
      <c r="O314" s="87"/>
      <c r="P314" s="87"/>
    </row>
    <row r="315" spans="1:16" ht="11.25" customHeight="1" x14ac:dyDescent="0.2">
      <c r="A315" s="148"/>
      <c r="B315" s="149"/>
      <c r="C315" s="103"/>
      <c r="D315" s="150"/>
      <c r="E315" s="87"/>
      <c r="F315" s="87"/>
      <c r="G315" s="87"/>
      <c r="H315" s="87"/>
      <c r="I315" s="87"/>
      <c r="J315" s="87"/>
      <c r="K315" s="87"/>
      <c r="L315" s="87"/>
      <c r="M315" s="87"/>
      <c r="N315" s="87"/>
      <c r="O315" s="87"/>
      <c r="P315" s="87"/>
    </row>
    <row r="316" spans="1:16" ht="11.25" customHeight="1" x14ac:dyDescent="0.2">
      <c r="A316" s="148"/>
      <c r="B316" s="149"/>
      <c r="C316" s="103"/>
      <c r="D316" s="150"/>
      <c r="E316" s="87"/>
      <c r="F316" s="87"/>
      <c r="G316" s="87"/>
      <c r="H316" s="87"/>
      <c r="I316" s="87"/>
      <c r="J316" s="87"/>
      <c r="K316" s="87"/>
      <c r="L316" s="87"/>
      <c r="M316" s="87"/>
      <c r="N316" s="87"/>
      <c r="O316" s="87"/>
      <c r="P316" s="87"/>
    </row>
    <row r="317" spans="1:16" ht="11.25" customHeight="1" x14ac:dyDescent="0.2">
      <c r="A317" s="148"/>
      <c r="B317" s="149"/>
      <c r="C317" s="103"/>
      <c r="D317" s="150"/>
      <c r="E317" s="87"/>
      <c r="F317" s="87"/>
      <c r="G317" s="87"/>
      <c r="H317" s="87"/>
      <c r="I317" s="87"/>
      <c r="J317" s="87"/>
      <c r="K317" s="87"/>
      <c r="L317" s="87"/>
      <c r="M317" s="87"/>
      <c r="N317" s="87"/>
      <c r="O317" s="87"/>
      <c r="P317" s="87"/>
    </row>
    <row r="318" spans="1:16" ht="11.25" customHeight="1" x14ac:dyDescent="0.2">
      <c r="A318" s="148"/>
      <c r="B318" s="149"/>
      <c r="C318" s="103"/>
      <c r="D318" s="150"/>
      <c r="E318" s="87"/>
      <c r="F318" s="87"/>
      <c r="G318" s="87"/>
      <c r="H318" s="87"/>
      <c r="I318" s="87"/>
      <c r="J318" s="87"/>
      <c r="K318" s="87"/>
      <c r="L318" s="87"/>
      <c r="M318" s="87"/>
      <c r="N318" s="87"/>
      <c r="O318" s="87"/>
      <c r="P318" s="87"/>
    </row>
    <row r="319" spans="1:16" ht="11.25" customHeight="1" x14ac:dyDescent="0.2">
      <c r="A319" s="148"/>
      <c r="B319" s="149"/>
      <c r="C319" s="103"/>
      <c r="D319" s="150"/>
      <c r="E319" s="87"/>
      <c r="F319" s="87"/>
      <c r="G319" s="87"/>
      <c r="H319" s="87"/>
      <c r="I319" s="87"/>
      <c r="J319" s="87"/>
      <c r="K319" s="87"/>
      <c r="L319" s="87"/>
      <c r="M319" s="87"/>
      <c r="N319" s="87"/>
      <c r="O319" s="87"/>
      <c r="P319" s="87"/>
    </row>
    <row r="320" spans="1:16" ht="11.25" customHeight="1" x14ac:dyDescent="0.2">
      <c r="A320" s="148"/>
      <c r="B320" s="149"/>
      <c r="C320" s="103"/>
      <c r="D320" s="150"/>
      <c r="E320" s="87"/>
      <c r="F320" s="87"/>
      <c r="G320" s="87"/>
      <c r="H320" s="87"/>
      <c r="I320" s="87"/>
      <c r="J320" s="87"/>
      <c r="K320" s="87"/>
      <c r="L320" s="87"/>
      <c r="M320" s="87"/>
      <c r="N320" s="87"/>
      <c r="O320" s="87"/>
      <c r="P320" s="87"/>
    </row>
    <row r="321" spans="1:16" ht="11.25" customHeight="1" x14ac:dyDescent="0.2">
      <c r="A321" s="148"/>
      <c r="B321" s="149"/>
      <c r="C321" s="103"/>
      <c r="D321" s="150"/>
      <c r="E321" s="87"/>
      <c r="F321" s="87"/>
      <c r="G321" s="87"/>
      <c r="H321" s="87"/>
      <c r="I321" s="87"/>
      <c r="J321" s="87"/>
      <c r="K321" s="87"/>
      <c r="L321" s="87"/>
      <c r="M321" s="87"/>
      <c r="N321" s="87"/>
      <c r="O321" s="87"/>
      <c r="P321" s="87"/>
    </row>
    <row r="322" spans="1:16" ht="11.25" customHeight="1" x14ac:dyDescent="0.2">
      <c r="A322" s="148"/>
      <c r="B322" s="149"/>
      <c r="C322" s="103"/>
      <c r="D322" s="150"/>
      <c r="E322" s="87"/>
      <c r="F322" s="87"/>
      <c r="G322" s="87"/>
      <c r="H322" s="87"/>
      <c r="I322" s="87"/>
      <c r="J322" s="87"/>
      <c r="K322" s="87"/>
      <c r="L322" s="87"/>
      <c r="M322" s="87"/>
      <c r="N322" s="87"/>
      <c r="O322" s="87"/>
      <c r="P322" s="87"/>
    </row>
    <row r="323" spans="1:16" ht="11.25" customHeight="1" x14ac:dyDescent="0.2">
      <c r="A323" s="148"/>
      <c r="B323" s="149"/>
      <c r="C323" s="103"/>
      <c r="D323" s="150"/>
      <c r="E323" s="87"/>
      <c r="F323" s="87"/>
      <c r="G323" s="87"/>
      <c r="H323" s="87"/>
      <c r="I323" s="87"/>
      <c r="J323" s="87"/>
      <c r="K323" s="87"/>
      <c r="L323" s="87"/>
      <c r="M323" s="87"/>
      <c r="N323" s="87"/>
      <c r="O323" s="87"/>
      <c r="P323" s="87"/>
    </row>
    <row r="324" spans="1:16" ht="11.25" customHeight="1" x14ac:dyDescent="0.2">
      <c r="A324" s="148"/>
      <c r="B324" s="149"/>
      <c r="C324" s="103"/>
      <c r="D324" s="150"/>
      <c r="E324" s="87"/>
      <c r="F324" s="87"/>
      <c r="G324" s="87"/>
      <c r="H324" s="87"/>
      <c r="I324" s="87"/>
      <c r="J324" s="87"/>
      <c r="K324" s="87"/>
      <c r="L324" s="87"/>
      <c r="M324" s="87"/>
      <c r="N324" s="87"/>
      <c r="O324" s="87"/>
      <c r="P324" s="87"/>
    </row>
    <row r="325" spans="1:16" ht="11.25" customHeight="1" x14ac:dyDescent="0.2">
      <c r="A325" s="148"/>
      <c r="B325" s="149"/>
      <c r="C325" s="103"/>
      <c r="D325" s="150"/>
      <c r="E325" s="87"/>
      <c r="F325" s="87"/>
      <c r="G325" s="87"/>
      <c r="H325" s="87"/>
      <c r="I325" s="87"/>
      <c r="J325" s="87"/>
      <c r="K325" s="87"/>
      <c r="L325" s="87"/>
      <c r="M325" s="87"/>
      <c r="N325" s="87"/>
      <c r="O325" s="87"/>
      <c r="P325" s="87"/>
    </row>
    <row r="326" spans="1:16" ht="11.25" customHeight="1" x14ac:dyDescent="0.2">
      <c r="A326" s="148"/>
      <c r="B326" s="149"/>
      <c r="C326" s="103"/>
      <c r="D326" s="150"/>
      <c r="E326" s="87"/>
      <c r="F326" s="87"/>
      <c r="G326" s="87"/>
      <c r="H326" s="87"/>
      <c r="I326" s="87"/>
      <c r="J326" s="87"/>
      <c r="K326" s="87"/>
      <c r="L326" s="87"/>
      <c r="M326" s="87"/>
      <c r="N326" s="87"/>
      <c r="O326" s="87"/>
      <c r="P326" s="87"/>
    </row>
    <row r="327" spans="1:16" ht="11.25" customHeight="1" x14ac:dyDescent="0.2">
      <c r="A327" s="148"/>
      <c r="B327" s="149"/>
      <c r="C327" s="103"/>
      <c r="D327" s="150"/>
      <c r="E327" s="87"/>
      <c r="F327" s="87"/>
      <c r="G327" s="87"/>
      <c r="H327" s="87"/>
      <c r="I327" s="87"/>
      <c r="J327" s="87"/>
      <c r="K327" s="87"/>
      <c r="L327" s="87"/>
      <c r="M327" s="87"/>
      <c r="N327" s="87"/>
      <c r="O327" s="87"/>
      <c r="P327" s="87"/>
    </row>
    <row r="328" spans="1:16" ht="11.25" customHeight="1" x14ac:dyDescent="0.2">
      <c r="A328" s="148"/>
      <c r="B328" s="149"/>
      <c r="C328" s="103"/>
      <c r="D328" s="150"/>
      <c r="E328" s="87"/>
      <c r="F328" s="87"/>
      <c r="G328" s="87"/>
      <c r="H328" s="87"/>
      <c r="I328" s="87"/>
      <c r="J328" s="87"/>
      <c r="K328" s="87"/>
      <c r="L328" s="87"/>
      <c r="M328" s="87"/>
      <c r="N328" s="87"/>
      <c r="O328" s="87"/>
      <c r="P328" s="87"/>
    </row>
    <row r="329" spans="1:16" ht="11.25" customHeight="1" x14ac:dyDescent="0.2">
      <c r="A329" s="148"/>
      <c r="B329" s="149"/>
      <c r="C329" s="103"/>
      <c r="D329" s="150"/>
      <c r="E329" s="87"/>
      <c r="F329" s="87"/>
      <c r="G329" s="87"/>
      <c r="H329" s="87"/>
      <c r="I329" s="87"/>
      <c r="J329" s="87"/>
      <c r="K329" s="87"/>
      <c r="L329" s="87"/>
      <c r="M329" s="87"/>
      <c r="N329" s="87"/>
      <c r="O329" s="87"/>
      <c r="P329" s="87"/>
    </row>
    <row r="330" spans="1:16" ht="11.25" customHeight="1" x14ac:dyDescent="0.2">
      <c r="A330" s="148"/>
      <c r="B330" s="149"/>
      <c r="C330" s="103"/>
      <c r="D330" s="150"/>
      <c r="E330" s="87"/>
      <c r="F330" s="87"/>
      <c r="G330" s="87"/>
      <c r="H330" s="87"/>
      <c r="I330" s="87"/>
      <c r="J330" s="87"/>
      <c r="K330" s="87"/>
      <c r="L330" s="87"/>
      <c r="M330" s="87"/>
      <c r="N330" s="87"/>
      <c r="O330" s="87"/>
      <c r="P330" s="87"/>
    </row>
    <row r="331" spans="1:16" ht="11.25" customHeight="1" x14ac:dyDescent="0.2">
      <c r="A331" s="148"/>
      <c r="B331" s="149"/>
      <c r="C331" s="103"/>
      <c r="D331" s="150"/>
      <c r="E331" s="87"/>
      <c r="F331" s="87"/>
      <c r="G331" s="87"/>
      <c r="H331" s="87"/>
      <c r="I331" s="87"/>
      <c r="J331" s="87"/>
      <c r="K331" s="87"/>
      <c r="L331" s="87"/>
      <c r="M331" s="87"/>
      <c r="N331" s="87"/>
      <c r="O331" s="87"/>
      <c r="P331" s="87"/>
    </row>
    <row r="332" spans="1:16" ht="11.25" customHeight="1" x14ac:dyDescent="0.2">
      <c r="A332" s="148"/>
      <c r="B332" s="149"/>
      <c r="C332" s="103"/>
      <c r="D332" s="150"/>
      <c r="E332" s="87"/>
      <c r="F332" s="87"/>
      <c r="G332" s="87"/>
      <c r="H332" s="87"/>
      <c r="I332" s="87"/>
      <c r="J332" s="87"/>
      <c r="K332" s="87"/>
      <c r="L332" s="87"/>
      <c r="M332" s="87"/>
      <c r="N332" s="87"/>
      <c r="O332" s="87"/>
      <c r="P332" s="87"/>
    </row>
    <row r="333" spans="1:16" ht="11.25" customHeight="1" x14ac:dyDescent="0.2">
      <c r="A333" s="148"/>
      <c r="B333" s="149"/>
      <c r="C333" s="103"/>
      <c r="D333" s="150"/>
      <c r="E333" s="87"/>
      <c r="F333" s="87"/>
      <c r="G333" s="87"/>
      <c r="H333" s="87"/>
      <c r="I333" s="87"/>
      <c r="J333" s="87"/>
      <c r="K333" s="87"/>
      <c r="L333" s="87"/>
      <c r="M333" s="87"/>
      <c r="N333" s="87"/>
      <c r="O333" s="87"/>
      <c r="P333" s="87"/>
    </row>
    <row r="334" spans="1:16" ht="11.25" customHeight="1" x14ac:dyDescent="0.2">
      <c r="A334" s="148"/>
      <c r="B334" s="149"/>
      <c r="C334" s="103"/>
      <c r="D334" s="150"/>
      <c r="E334" s="87"/>
      <c r="F334" s="87"/>
      <c r="G334" s="87"/>
      <c r="H334" s="87"/>
      <c r="I334" s="87"/>
      <c r="J334" s="87"/>
      <c r="K334" s="87"/>
      <c r="L334" s="87"/>
      <c r="M334" s="87"/>
      <c r="N334" s="87"/>
      <c r="O334" s="87"/>
      <c r="P334" s="87"/>
    </row>
    <row r="335" spans="1:16" ht="11.25" customHeight="1" x14ac:dyDescent="0.2">
      <c r="A335" s="148"/>
      <c r="B335" s="149"/>
      <c r="C335" s="103"/>
      <c r="D335" s="150"/>
      <c r="E335" s="87"/>
      <c r="F335" s="87"/>
      <c r="G335" s="87"/>
      <c r="H335" s="87"/>
      <c r="I335" s="87"/>
      <c r="J335" s="87"/>
      <c r="K335" s="87"/>
      <c r="L335" s="87"/>
      <c r="M335" s="87"/>
      <c r="N335" s="87"/>
      <c r="O335" s="87"/>
      <c r="P335" s="87"/>
    </row>
    <row r="336" spans="1:16" ht="11.25" customHeight="1" x14ac:dyDescent="0.2">
      <c r="A336" s="148"/>
      <c r="B336" s="149"/>
      <c r="C336" s="103"/>
      <c r="D336" s="150"/>
      <c r="E336" s="87"/>
      <c r="F336" s="87"/>
      <c r="G336" s="87"/>
      <c r="H336" s="87"/>
      <c r="I336" s="87"/>
      <c r="J336" s="87"/>
      <c r="K336" s="87"/>
      <c r="L336" s="87"/>
      <c r="M336" s="87"/>
      <c r="N336" s="87"/>
      <c r="O336" s="87"/>
      <c r="P336" s="87"/>
    </row>
    <row r="337" spans="1:16" ht="11.25" customHeight="1" x14ac:dyDescent="0.2">
      <c r="A337" s="148"/>
      <c r="B337" s="149"/>
      <c r="C337" s="103"/>
      <c r="D337" s="150"/>
      <c r="E337" s="87"/>
      <c r="F337" s="87"/>
      <c r="G337" s="87"/>
      <c r="H337" s="87"/>
      <c r="I337" s="87"/>
      <c r="J337" s="87"/>
      <c r="K337" s="87"/>
      <c r="L337" s="87"/>
      <c r="M337" s="87"/>
      <c r="N337" s="87"/>
      <c r="O337" s="87"/>
      <c r="P337" s="87"/>
    </row>
    <row r="338" spans="1:16" ht="11.25" customHeight="1" x14ac:dyDescent="0.2">
      <c r="A338" s="148"/>
      <c r="B338" s="149"/>
      <c r="C338" s="103"/>
      <c r="D338" s="150"/>
      <c r="E338" s="87"/>
      <c r="F338" s="87"/>
      <c r="G338" s="87"/>
      <c r="H338" s="87"/>
      <c r="I338" s="87"/>
      <c r="J338" s="87"/>
      <c r="K338" s="87"/>
      <c r="L338" s="87"/>
      <c r="M338" s="87"/>
      <c r="N338" s="87"/>
      <c r="O338" s="87"/>
      <c r="P338" s="87"/>
    </row>
    <row r="339" spans="1:16" ht="11.25" customHeight="1" x14ac:dyDescent="0.2">
      <c r="A339" s="148"/>
      <c r="B339" s="149"/>
      <c r="C339" s="103"/>
      <c r="D339" s="150"/>
      <c r="E339" s="87"/>
      <c r="F339" s="87"/>
      <c r="G339" s="87"/>
      <c r="H339" s="87"/>
      <c r="I339" s="87"/>
      <c r="J339" s="87"/>
      <c r="K339" s="87"/>
      <c r="L339" s="87"/>
      <c r="M339" s="87"/>
      <c r="N339" s="87"/>
      <c r="O339" s="87"/>
      <c r="P339" s="87"/>
    </row>
    <row r="340" spans="1:16" ht="11.25" customHeight="1" x14ac:dyDescent="0.2">
      <c r="A340" s="148"/>
      <c r="B340" s="149"/>
      <c r="C340" s="103"/>
      <c r="D340" s="150"/>
      <c r="E340" s="87"/>
      <c r="F340" s="87"/>
      <c r="G340" s="87"/>
      <c r="H340" s="87"/>
      <c r="I340" s="87"/>
      <c r="J340" s="87"/>
      <c r="K340" s="87"/>
      <c r="L340" s="87"/>
      <c r="M340" s="87"/>
      <c r="N340" s="87"/>
      <c r="O340" s="87"/>
      <c r="P340" s="87"/>
    </row>
    <row r="341" spans="1:16" ht="11.25" customHeight="1" x14ac:dyDescent="0.2">
      <c r="A341" s="148"/>
      <c r="B341" s="149"/>
      <c r="C341" s="103"/>
      <c r="D341" s="150"/>
      <c r="E341" s="87"/>
      <c r="F341" s="87"/>
      <c r="G341" s="87"/>
      <c r="H341" s="87"/>
      <c r="I341" s="87"/>
      <c r="J341" s="87"/>
      <c r="K341" s="87"/>
      <c r="L341" s="87"/>
      <c r="M341" s="87"/>
      <c r="N341" s="87"/>
      <c r="O341" s="87"/>
      <c r="P341" s="87"/>
    </row>
    <row r="342" spans="1:16" ht="11.25" customHeight="1" x14ac:dyDescent="0.2">
      <c r="A342" s="148"/>
      <c r="B342" s="149"/>
      <c r="C342" s="103"/>
      <c r="D342" s="150"/>
      <c r="E342" s="87"/>
      <c r="F342" s="87"/>
      <c r="G342" s="87"/>
      <c r="H342" s="87"/>
      <c r="I342" s="87"/>
      <c r="J342" s="87"/>
      <c r="K342" s="87"/>
      <c r="L342" s="87"/>
      <c r="M342" s="87"/>
      <c r="N342" s="87"/>
      <c r="O342" s="87"/>
      <c r="P342" s="87"/>
    </row>
    <row r="343" spans="1:16" ht="11.25" customHeight="1" x14ac:dyDescent="0.2">
      <c r="A343" s="148"/>
      <c r="B343" s="149"/>
      <c r="C343" s="103"/>
      <c r="D343" s="150"/>
      <c r="E343" s="87"/>
      <c r="F343" s="87"/>
      <c r="G343" s="87"/>
      <c r="H343" s="87"/>
      <c r="I343" s="87"/>
      <c r="J343" s="87"/>
      <c r="K343" s="87"/>
      <c r="L343" s="87"/>
      <c r="M343" s="87"/>
      <c r="N343" s="87"/>
      <c r="O343" s="87"/>
      <c r="P343" s="87"/>
    </row>
    <row r="344" spans="1:16" ht="11.25" customHeight="1" x14ac:dyDescent="0.2">
      <c r="A344" s="148"/>
      <c r="B344" s="149"/>
      <c r="C344" s="103"/>
      <c r="D344" s="150"/>
      <c r="E344" s="87"/>
      <c r="F344" s="87"/>
      <c r="G344" s="87"/>
      <c r="H344" s="87"/>
      <c r="I344" s="87"/>
      <c r="J344" s="87"/>
      <c r="K344" s="87"/>
      <c r="L344" s="87"/>
      <c r="M344" s="87"/>
      <c r="N344" s="87"/>
      <c r="O344" s="87"/>
      <c r="P344" s="87"/>
    </row>
    <row r="345" spans="1:16" ht="11.25" customHeight="1" x14ac:dyDescent="0.2">
      <c r="A345" s="148"/>
      <c r="B345" s="149"/>
      <c r="C345" s="103"/>
      <c r="D345" s="150"/>
      <c r="E345" s="87"/>
      <c r="F345" s="87"/>
      <c r="G345" s="87"/>
      <c r="H345" s="87"/>
      <c r="I345" s="87"/>
      <c r="J345" s="87"/>
      <c r="K345" s="87"/>
      <c r="L345" s="87"/>
      <c r="M345" s="87"/>
      <c r="N345" s="87"/>
      <c r="O345" s="87"/>
      <c r="P345" s="87"/>
    </row>
    <row r="346" spans="1:16" ht="11.25" customHeight="1" x14ac:dyDescent="0.2">
      <c r="A346" s="148"/>
      <c r="B346" s="149"/>
      <c r="C346" s="103"/>
      <c r="D346" s="150"/>
      <c r="E346" s="87"/>
      <c r="F346" s="87"/>
      <c r="G346" s="87"/>
      <c r="H346" s="87"/>
      <c r="I346" s="87"/>
      <c r="J346" s="87"/>
      <c r="K346" s="87"/>
      <c r="L346" s="87"/>
      <c r="M346" s="87"/>
      <c r="N346" s="87"/>
      <c r="O346" s="87"/>
      <c r="P346" s="87"/>
    </row>
    <row r="347" spans="1:16" ht="11.25" customHeight="1" x14ac:dyDescent="0.2">
      <c r="A347" s="148"/>
      <c r="B347" s="149"/>
      <c r="C347" s="103"/>
      <c r="D347" s="150"/>
      <c r="E347" s="87"/>
      <c r="F347" s="87"/>
      <c r="G347" s="87"/>
      <c r="H347" s="87"/>
      <c r="I347" s="87"/>
      <c r="J347" s="87"/>
      <c r="K347" s="87"/>
      <c r="L347" s="87"/>
      <c r="M347" s="87"/>
      <c r="N347" s="87"/>
      <c r="O347" s="87"/>
      <c r="P347" s="87"/>
    </row>
    <row r="348" spans="1:16" ht="11.25" customHeight="1" x14ac:dyDescent="0.2">
      <c r="A348" s="148"/>
      <c r="B348" s="149"/>
      <c r="C348" s="103"/>
      <c r="D348" s="150"/>
      <c r="E348" s="87"/>
      <c r="F348" s="87"/>
      <c r="G348" s="87"/>
      <c r="H348" s="87"/>
      <c r="I348" s="87"/>
      <c r="J348" s="87"/>
      <c r="K348" s="87"/>
      <c r="L348" s="87"/>
      <c r="M348" s="87"/>
      <c r="N348" s="87"/>
      <c r="O348" s="87"/>
      <c r="P348" s="87"/>
    </row>
    <row r="349" spans="1:16" ht="11.25" customHeight="1" x14ac:dyDescent="0.2">
      <c r="A349" s="148"/>
      <c r="B349" s="149"/>
      <c r="C349" s="103"/>
      <c r="D349" s="150"/>
      <c r="E349" s="87"/>
      <c r="F349" s="87"/>
      <c r="G349" s="87"/>
      <c r="H349" s="87"/>
      <c r="I349" s="87"/>
      <c r="J349" s="87"/>
      <c r="K349" s="87"/>
      <c r="L349" s="87"/>
      <c r="M349" s="87"/>
      <c r="N349" s="87"/>
      <c r="O349" s="87"/>
      <c r="P349" s="87"/>
    </row>
    <row r="350" spans="1:16" ht="11.25" customHeight="1" x14ac:dyDescent="0.2">
      <c r="A350" s="148"/>
      <c r="B350" s="149"/>
      <c r="C350" s="103"/>
      <c r="D350" s="150"/>
      <c r="E350" s="87"/>
      <c r="F350" s="87"/>
      <c r="G350" s="87"/>
      <c r="H350" s="87"/>
      <c r="I350" s="87"/>
      <c r="J350" s="87"/>
      <c r="K350" s="87"/>
      <c r="L350" s="87"/>
      <c r="M350" s="87"/>
      <c r="N350" s="87"/>
      <c r="O350" s="87"/>
      <c r="P350" s="87"/>
    </row>
    <row r="351" spans="1:16" ht="11.25" customHeight="1" x14ac:dyDescent="0.2">
      <c r="A351" s="148"/>
      <c r="B351" s="149"/>
      <c r="C351" s="103"/>
      <c r="D351" s="150"/>
      <c r="E351" s="87"/>
      <c r="F351" s="87"/>
      <c r="G351" s="87"/>
      <c r="H351" s="87"/>
      <c r="I351" s="87"/>
      <c r="J351" s="87"/>
      <c r="K351" s="87"/>
      <c r="L351" s="87"/>
      <c r="M351" s="87"/>
      <c r="N351" s="87"/>
      <c r="O351" s="87"/>
      <c r="P351" s="87"/>
    </row>
    <row r="352" spans="1:16" ht="11.25" customHeight="1" x14ac:dyDescent="0.2">
      <c r="A352" s="148"/>
      <c r="B352" s="149"/>
      <c r="C352" s="103"/>
      <c r="D352" s="150"/>
      <c r="E352" s="87"/>
      <c r="F352" s="87"/>
      <c r="G352" s="87"/>
      <c r="H352" s="87"/>
      <c r="I352" s="87"/>
      <c r="J352" s="87"/>
      <c r="K352" s="87"/>
      <c r="L352" s="87"/>
      <c r="M352" s="87"/>
      <c r="N352" s="87"/>
      <c r="O352" s="87"/>
      <c r="P352" s="87"/>
    </row>
    <row r="353" spans="1:16" ht="11.25" customHeight="1" x14ac:dyDescent="0.2">
      <c r="A353" s="148"/>
      <c r="B353" s="149"/>
      <c r="C353" s="103"/>
      <c r="D353" s="150"/>
      <c r="E353" s="87"/>
      <c r="F353" s="87"/>
      <c r="G353" s="87"/>
      <c r="H353" s="87"/>
      <c r="I353" s="87"/>
      <c r="J353" s="87"/>
      <c r="K353" s="87"/>
      <c r="L353" s="87"/>
      <c r="M353" s="87"/>
      <c r="N353" s="87"/>
      <c r="O353" s="87"/>
      <c r="P353" s="87"/>
    </row>
    <row r="354" spans="1:16" ht="11.25" customHeight="1" x14ac:dyDescent="0.2">
      <c r="A354" s="148"/>
      <c r="B354" s="149"/>
      <c r="C354" s="103"/>
      <c r="D354" s="150"/>
      <c r="E354" s="87"/>
      <c r="F354" s="87"/>
      <c r="G354" s="87"/>
      <c r="H354" s="87"/>
      <c r="I354" s="87"/>
      <c r="J354" s="87"/>
      <c r="K354" s="87"/>
      <c r="L354" s="87"/>
      <c r="M354" s="87"/>
      <c r="N354" s="87"/>
      <c r="O354" s="87"/>
      <c r="P354" s="87"/>
    </row>
    <row r="355" spans="1:16" ht="11.25" customHeight="1" x14ac:dyDescent="0.2">
      <c r="A355" s="148"/>
      <c r="B355" s="149"/>
      <c r="C355" s="103"/>
      <c r="D355" s="150"/>
      <c r="E355" s="87"/>
      <c r="F355" s="87"/>
      <c r="G355" s="87"/>
      <c r="H355" s="87"/>
      <c r="I355" s="87"/>
      <c r="J355" s="87"/>
      <c r="K355" s="87"/>
      <c r="L355" s="87"/>
      <c r="M355" s="87"/>
      <c r="N355" s="87"/>
      <c r="O355" s="87"/>
      <c r="P355" s="87"/>
    </row>
    <row r="356" spans="1:16" ht="11.25" customHeight="1" x14ac:dyDescent="0.2">
      <c r="A356" s="148"/>
      <c r="B356" s="149"/>
      <c r="C356" s="103"/>
      <c r="D356" s="150"/>
      <c r="E356" s="87"/>
      <c r="F356" s="87"/>
      <c r="G356" s="87"/>
      <c r="H356" s="87"/>
      <c r="I356" s="87"/>
      <c r="J356" s="87"/>
      <c r="K356" s="87"/>
      <c r="L356" s="87"/>
      <c r="M356" s="87"/>
      <c r="N356" s="87"/>
      <c r="O356" s="87"/>
      <c r="P356" s="87"/>
    </row>
    <row r="357" spans="1:16" ht="11.25" customHeight="1" x14ac:dyDescent="0.2">
      <c r="A357" s="148"/>
      <c r="B357" s="149"/>
      <c r="C357" s="103"/>
      <c r="D357" s="150"/>
      <c r="E357" s="87"/>
      <c r="F357" s="87"/>
      <c r="G357" s="87"/>
      <c r="H357" s="87"/>
      <c r="I357" s="87"/>
      <c r="J357" s="87"/>
      <c r="K357" s="87"/>
      <c r="L357" s="87"/>
      <c r="M357" s="87"/>
      <c r="N357" s="87"/>
      <c r="O357" s="87"/>
      <c r="P357" s="87"/>
    </row>
    <row r="358" spans="1:16" ht="11.25" customHeight="1" x14ac:dyDescent="0.2">
      <c r="A358" s="148"/>
      <c r="B358" s="149"/>
      <c r="C358" s="103"/>
      <c r="D358" s="150"/>
      <c r="E358" s="87"/>
      <c r="F358" s="87"/>
      <c r="G358" s="87"/>
      <c r="H358" s="87"/>
      <c r="I358" s="87"/>
      <c r="J358" s="87"/>
      <c r="K358" s="87"/>
      <c r="L358" s="87"/>
      <c r="M358" s="87"/>
      <c r="N358" s="87"/>
      <c r="O358" s="87"/>
      <c r="P358" s="87"/>
    </row>
    <row r="359" spans="1:16" ht="11.25" customHeight="1" x14ac:dyDescent="0.2">
      <c r="A359" s="148"/>
      <c r="B359" s="149"/>
      <c r="C359" s="103"/>
      <c r="D359" s="150"/>
      <c r="E359" s="87"/>
      <c r="F359" s="87"/>
      <c r="G359" s="87"/>
      <c r="H359" s="87"/>
      <c r="I359" s="87"/>
      <c r="J359" s="87"/>
      <c r="K359" s="87"/>
      <c r="L359" s="87"/>
      <c r="M359" s="87"/>
      <c r="N359" s="87"/>
      <c r="O359" s="87"/>
      <c r="P359" s="87"/>
    </row>
    <row r="360" spans="1:16" ht="11.25" customHeight="1" x14ac:dyDescent="0.2">
      <c r="A360" s="148"/>
      <c r="B360" s="149"/>
      <c r="C360" s="103"/>
      <c r="D360" s="150"/>
      <c r="E360" s="87"/>
      <c r="F360" s="87"/>
      <c r="G360" s="87"/>
      <c r="H360" s="87"/>
      <c r="I360" s="87"/>
      <c r="J360" s="87"/>
      <c r="K360" s="87"/>
      <c r="L360" s="87"/>
      <c r="M360" s="87"/>
      <c r="N360" s="87"/>
      <c r="O360" s="87"/>
      <c r="P360" s="87"/>
    </row>
    <row r="361" spans="1:16" ht="11.25" customHeight="1" x14ac:dyDescent="0.2">
      <c r="A361" s="148"/>
      <c r="B361" s="149"/>
      <c r="C361" s="103"/>
      <c r="D361" s="150"/>
      <c r="E361" s="87"/>
      <c r="F361" s="87"/>
      <c r="G361" s="87"/>
      <c r="H361" s="87"/>
      <c r="I361" s="87"/>
      <c r="J361" s="87"/>
      <c r="K361" s="87"/>
      <c r="L361" s="87"/>
      <c r="M361" s="87"/>
      <c r="N361" s="87"/>
      <c r="O361" s="87"/>
      <c r="P361" s="87"/>
    </row>
    <row r="362" spans="1:16" ht="11.25" customHeight="1" x14ac:dyDescent="0.2">
      <c r="A362" s="148"/>
      <c r="B362" s="149"/>
      <c r="C362" s="103"/>
      <c r="D362" s="150"/>
      <c r="E362" s="87"/>
      <c r="F362" s="87"/>
      <c r="G362" s="87"/>
      <c r="H362" s="87"/>
      <c r="I362" s="87"/>
      <c r="J362" s="87"/>
      <c r="K362" s="87"/>
      <c r="L362" s="87"/>
      <c r="M362" s="87"/>
      <c r="N362" s="87"/>
      <c r="O362" s="87"/>
      <c r="P362" s="87"/>
    </row>
    <row r="363" spans="1:16" ht="11.25" customHeight="1" x14ac:dyDescent="0.2">
      <c r="A363" s="148"/>
      <c r="B363" s="149"/>
      <c r="C363" s="103"/>
      <c r="D363" s="150"/>
      <c r="E363" s="87"/>
      <c r="F363" s="87"/>
      <c r="G363" s="87"/>
      <c r="H363" s="87"/>
      <c r="I363" s="87"/>
      <c r="J363" s="87"/>
      <c r="K363" s="87"/>
      <c r="L363" s="87"/>
      <c r="M363" s="87"/>
      <c r="N363" s="87"/>
      <c r="O363" s="87"/>
      <c r="P363" s="87"/>
    </row>
    <row r="364" spans="1:16" ht="11.25" customHeight="1" x14ac:dyDescent="0.2">
      <c r="A364" s="148"/>
      <c r="B364" s="149"/>
      <c r="C364" s="103"/>
      <c r="D364" s="150"/>
      <c r="E364" s="87"/>
      <c r="F364" s="87"/>
      <c r="G364" s="87"/>
      <c r="H364" s="87"/>
      <c r="I364" s="87"/>
      <c r="J364" s="87"/>
      <c r="K364" s="87"/>
      <c r="L364" s="87"/>
      <c r="M364" s="87"/>
      <c r="N364" s="87"/>
      <c r="O364" s="87"/>
      <c r="P364" s="87"/>
    </row>
    <row r="365" spans="1:16" ht="11.25" customHeight="1" x14ac:dyDescent="0.2">
      <c r="A365" s="148"/>
      <c r="B365" s="149"/>
      <c r="C365" s="103"/>
      <c r="D365" s="150"/>
      <c r="E365" s="87"/>
      <c r="F365" s="87"/>
      <c r="G365" s="87"/>
      <c r="H365" s="87"/>
      <c r="I365" s="87"/>
      <c r="J365" s="87"/>
      <c r="K365" s="87"/>
      <c r="L365" s="87"/>
      <c r="M365" s="87"/>
      <c r="N365" s="87"/>
      <c r="O365" s="87"/>
      <c r="P365" s="87"/>
    </row>
    <row r="366" spans="1:16" ht="11.25" customHeight="1" x14ac:dyDescent="0.2">
      <c r="A366" s="148"/>
      <c r="B366" s="149"/>
      <c r="C366" s="103"/>
      <c r="D366" s="150"/>
      <c r="E366" s="87"/>
      <c r="F366" s="87"/>
      <c r="G366" s="87"/>
      <c r="H366" s="87"/>
      <c r="I366" s="87"/>
      <c r="J366" s="87"/>
      <c r="K366" s="87"/>
      <c r="L366" s="87"/>
      <c r="M366" s="87"/>
      <c r="N366" s="87"/>
      <c r="O366" s="87"/>
      <c r="P366" s="87"/>
    </row>
    <row r="367" spans="1:16" ht="11.25" customHeight="1" x14ac:dyDescent="0.2">
      <c r="A367" s="148"/>
      <c r="B367" s="149"/>
      <c r="C367" s="103"/>
      <c r="D367" s="150"/>
      <c r="E367" s="87"/>
      <c r="F367" s="87"/>
      <c r="G367" s="87"/>
      <c r="H367" s="87"/>
      <c r="I367" s="87"/>
      <c r="J367" s="87"/>
      <c r="K367" s="87"/>
      <c r="L367" s="87"/>
      <c r="M367" s="87"/>
      <c r="N367" s="87"/>
      <c r="O367" s="87"/>
      <c r="P367" s="87"/>
    </row>
    <row r="368" spans="1:16" ht="11.25" customHeight="1" x14ac:dyDescent="0.2">
      <c r="A368" s="148"/>
      <c r="B368" s="149"/>
      <c r="C368" s="103"/>
      <c r="D368" s="150"/>
      <c r="E368" s="87"/>
      <c r="F368" s="87"/>
      <c r="G368" s="87"/>
      <c r="H368" s="87"/>
      <c r="I368" s="87"/>
      <c r="J368" s="87"/>
      <c r="K368" s="87"/>
      <c r="L368" s="87"/>
      <c r="M368" s="87"/>
      <c r="N368" s="87"/>
      <c r="O368" s="87"/>
      <c r="P368" s="87"/>
    </row>
    <row r="369" spans="1:16" ht="11.25" customHeight="1" x14ac:dyDescent="0.2">
      <c r="A369" s="148"/>
      <c r="B369" s="149"/>
      <c r="C369" s="103"/>
      <c r="D369" s="150"/>
      <c r="E369" s="87"/>
      <c r="F369" s="87"/>
      <c r="G369" s="87"/>
      <c r="H369" s="87"/>
      <c r="I369" s="87"/>
      <c r="J369" s="87"/>
      <c r="K369" s="87"/>
      <c r="L369" s="87"/>
      <c r="M369" s="87"/>
      <c r="N369" s="87"/>
      <c r="O369" s="87"/>
      <c r="P369" s="87"/>
    </row>
    <row r="370" spans="1:16" ht="11.25" customHeight="1" x14ac:dyDescent="0.2">
      <c r="A370" s="148"/>
      <c r="B370" s="149"/>
      <c r="C370" s="103"/>
      <c r="D370" s="150"/>
      <c r="E370" s="87"/>
      <c r="F370" s="87"/>
      <c r="G370" s="87"/>
      <c r="H370" s="87"/>
      <c r="I370" s="87"/>
      <c r="J370" s="87"/>
      <c r="K370" s="87"/>
      <c r="L370" s="87"/>
      <c r="M370" s="87"/>
      <c r="N370" s="87"/>
      <c r="O370" s="87"/>
      <c r="P370" s="87"/>
    </row>
    <row r="371" spans="1:16" ht="11.25" customHeight="1" x14ac:dyDescent="0.2">
      <c r="A371" s="148"/>
      <c r="B371" s="149"/>
      <c r="C371" s="103"/>
      <c r="D371" s="150"/>
      <c r="E371" s="87"/>
      <c r="F371" s="87"/>
      <c r="G371" s="87"/>
      <c r="H371" s="87"/>
      <c r="I371" s="87"/>
      <c r="J371" s="87"/>
      <c r="K371" s="87"/>
      <c r="L371" s="87"/>
      <c r="M371" s="87"/>
      <c r="N371" s="87"/>
      <c r="O371" s="87"/>
      <c r="P371" s="87"/>
    </row>
    <row r="372" spans="1:16" ht="11.25" customHeight="1" x14ac:dyDescent="0.2">
      <c r="A372" s="148"/>
      <c r="B372" s="149"/>
      <c r="C372" s="103"/>
      <c r="D372" s="150"/>
      <c r="E372" s="87"/>
      <c r="F372" s="87"/>
      <c r="G372" s="87"/>
      <c r="H372" s="87"/>
      <c r="I372" s="87"/>
      <c r="J372" s="87"/>
      <c r="K372" s="87"/>
      <c r="L372" s="87"/>
      <c r="M372" s="87"/>
      <c r="N372" s="87"/>
      <c r="O372" s="87"/>
      <c r="P372" s="87"/>
    </row>
    <row r="373" spans="1:16" ht="11.25" customHeight="1" x14ac:dyDescent="0.2">
      <c r="A373" s="148"/>
      <c r="B373" s="149"/>
      <c r="C373" s="103"/>
      <c r="D373" s="150"/>
      <c r="E373" s="87"/>
      <c r="F373" s="87"/>
      <c r="G373" s="87"/>
      <c r="H373" s="87"/>
      <c r="I373" s="87"/>
      <c r="J373" s="87"/>
      <c r="K373" s="87"/>
      <c r="L373" s="87"/>
      <c r="M373" s="87"/>
      <c r="N373" s="87"/>
      <c r="O373" s="87"/>
      <c r="P373" s="87"/>
    </row>
    <row r="374" spans="1:16" ht="11.25" customHeight="1" x14ac:dyDescent="0.2">
      <c r="A374" s="148"/>
      <c r="B374" s="149"/>
      <c r="C374" s="103"/>
      <c r="D374" s="150"/>
      <c r="E374" s="87"/>
      <c r="F374" s="87"/>
      <c r="G374" s="87"/>
      <c r="H374" s="87"/>
      <c r="I374" s="87"/>
      <c r="J374" s="87"/>
      <c r="K374" s="87"/>
      <c r="L374" s="87"/>
      <c r="M374" s="87"/>
      <c r="N374" s="87"/>
      <c r="O374" s="87"/>
      <c r="P374" s="87"/>
    </row>
    <row r="375" spans="1:16" ht="11.25" customHeight="1" x14ac:dyDescent="0.2">
      <c r="A375" s="148"/>
      <c r="B375" s="149"/>
      <c r="C375" s="103"/>
      <c r="D375" s="150"/>
      <c r="E375" s="87"/>
      <c r="F375" s="87"/>
      <c r="G375" s="87"/>
      <c r="H375" s="87"/>
      <c r="I375" s="87"/>
      <c r="J375" s="87"/>
      <c r="K375" s="87"/>
      <c r="L375" s="87"/>
      <c r="M375" s="87"/>
      <c r="N375" s="87"/>
      <c r="O375" s="87"/>
      <c r="P375" s="87"/>
    </row>
    <row r="376" spans="1:16" ht="11.25" customHeight="1" x14ac:dyDescent="0.2">
      <c r="A376" s="148"/>
      <c r="B376" s="149"/>
      <c r="C376" s="103"/>
      <c r="D376" s="150"/>
      <c r="E376" s="87"/>
      <c r="F376" s="87"/>
      <c r="G376" s="87"/>
      <c r="H376" s="87"/>
      <c r="I376" s="87"/>
      <c r="J376" s="87"/>
      <c r="K376" s="87"/>
      <c r="L376" s="87"/>
      <c r="M376" s="87"/>
      <c r="N376" s="87"/>
      <c r="O376" s="87"/>
      <c r="P376" s="87"/>
    </row>
    <row r="377" spans="1:16" ht="11.25" customHeight="1" x14ac:dyDescent="0.2">
      <c r="A377" s="148"/>
      <c r="B377" s="149"/>
      <c r="C377" s="103"/>
      <c r="D377" s="150"/>
      <c r="E377" s="87"/>
      <c r="F377" s="87"/>
      <c r="G377" s="87"/>
      <c r="H377" s="87"/>
      <c r="I377" s="87"/>
      <c r="J377" s="87"/>
      <c r="K377" s="87"/>
      <c r="L377" s="87"/>
      <c r="M377" s="87"/>
      <c r="N377" s="87"/>
      <c r="O377" s="87"/>
      <c r="P377" s="87"/>
    </row>
    <row r="378" spans="1:16" ht="11.25" customHeight="1" x14ac:dyDescent="0.2">
      <c r="A378" s="148"/>
      <c r="B378" s="149"/>
      <c r="C378" s="103"/>
      <c r="D378" s="150"/>
      <c r="E378" s="87"/>
      <c r="F378" s="87"/>
      <c r="G378" s="87"/>
      <c r="H378" s="87"/>
      <c r="I378" s="87"/>
      <c r="J378" s="87"/>
      <c r="K378" s="87"/>
      <c r="L378" s="87"/>
      <c r="M378" s="87"/>
      <c r="N378" s="87"/>
      <c r="O378" s="87"/>
      <c r="P378" s="87"/>
    </row>
    <row r="379" spans="1:16" ht="11.25" customHeight="1" x14ac:dyDescent="0.2">
      <c r="A379" s="148"/>
      <c r="B379" s="149"/>
      <c r="C379" s="103"/>
      <c r="D379" s="150"/>
      <c r="E379" s="87"/>
      <c r="F379" s="87"/>
      <c r="G379" s="87"/>
      <c r="H379" s="87"/>
      <c r="I379" s="87"/>
      <c r="J379" s="87"/>
      <c r="K379" s="87"/>
      <c r="L379" s="87"/>
      <c r="M379" s="87"/>
      <c r="N379" s="87"/>
      <c r="O379" s="87"/>
      <c r="P379" s="87"/>
    </row>
    <row r="380" spans="1:16" ht="11.25" customHeight="1" x14ac:dyDescent="0.2">
      <c r="A380" s="148"/>
      <c r="B380" s="149"/>
      <c r="C380" s="103"/>
      <c r="D380" s="150"/>
      <c r="E380" s="87"/>
      <c r="F380" s="87"/>
      <c r="G380" s="87"/>
      <c r="H380" s="87"/>
      <c r="I380" s="87"/>
      <c r="J380" s="87"/>
      <c r="K380" s="87"/>
      <c r="L380" s="87"/>
      <c r="M380" s="87"/>
      <c r="N380" s="87"/>
      <c r="O380" s="87"/>
      <c r="P380" s="87"/>
    </row>
    <row r="381" spans="1:16" ht="11.25" customHeight="1" x14ac:dyDescent="0.2">
      <c r="A381" s="148"/>
      <c r="B381" s="149"/>
      <c r="C381" s="103"/>
      <c r="D381" s="150"/>
      <c r="E381" s="87"/>
      <c r="F381" s="87"/>
      <c r="G381" s="87"/>
      <c r="H381" s="87"/>
      <c r="I381" s="87"/>
      <c r="J381" s="87"/>
      <c r="K381" s="87"/>
      <c r="L381" s="87"/>
      <c r="M381" s="87"/>
      <c r="N381" s="87"/>
      <c r="O381" s="87"/>
      <c r="P381" s="87"/>
    </row>
    <row r="382" spans="1:16" ht="11.25" customHeight="1" x14ac:dyDescent="0.2">
      <c r="A382" s="148"/>
      <c r="B382" s="149"/>
      <c r="C382" s="103"/>
      <c r="D382" s="150"/>
      <c r="E382" s="87"/>
      <c r="F382" s="87"/>
      <c r="G382" s="87"/>
      <c r="H382" s="87"/>
      <c r="I382" s="87"/>
      <c r="J382" s="87"/>
      <c r="K382" s="87"/>
      <c r="L382" s="87"/>
      <c r="M382" s="87"/>
      <c r="N382" s="87"/>
      <c r="O382" s="87"/>
      <c r="P382" s="87"/>
    </row>
    <row r="383" spans="1:16" ht="11.25" customHeight="1" x14ac:dyDescent="0.2">
      <c r="A383" s="148"/>
      <c r="B383" s="149"/>
      <c r="C383" s="103"/>
      <c r="D383" s="150"/>
      <c r="E383" s="87"/>
      <c r="F383" s="87"/>
      <c r="G383" s="87"/>
      <c r="H383" s="87"/>
      <c r="I383" s="87"/>
      <c r="J383" s="87"/>
      <c r="K383" s="87"/>
      <c r="L383" s="87"/>
      <c r="M383" s="87"/>
      <c r="N383" s="87"/>
      <c r="O383" s="87"/>
      <c r="P383" s="87"/>
    </row>
    <row r="384" spans="1:16" ht="11.25" customHeight="1" x14ac:dyDescent="0.2">
      <c r="A384" s="148"/>
      <c r="B384" s="149"/>
      <c r="C384" s="103"/>
      <c r="D384" s="150"/>
      <c r="E384" s="87"/>
      <c r="F384" s="87"/>
      <c r="G384" s="87"/>
      <c r="H384" s="87"/>
      <c r="I384" s="87"/>
      <c r="J384" s="87"/>
      <c r="K384" s="87"/>
      <c r="L384" s="87"/>
      <c r="M384" s="87"/>
      <c r="N384" s="87"/>
      <c r="O384" s="87"/>
      <c r="P384" s="87"/>
    </row>
    <row r="385" spans="1:16" ht="11.25" customHeight="1" x14ac:dyDescent="0.2">
      <c r="A385" s="148"/>
      <c r="B385" s="149"/>
      <c r="C385" s="103"/>
      <c r="D385" s="150"/>
      <c r="E385" s="87"/>
      <c r="F385" s="87"/>
      <c r="G385" s="87"/>
      <c r="H385" s="87"/>
      <c r="I385" s="87"/>
      <c r="J385" s="87"/>
      <c r="K385" s="87"/>
      <c r="L385" s="87"/>
      <c r="M385" s="87"/>
      <c r="N385" s="87"/>
      <c r="O385" s="87"/>
      <c r="P385" s="87"/>
    </row>
    <row r="386" spans="1:16" ht="11.25" customHeight="1" x14ac:dyDescent="0.2">
      <c r="A386" s="148"/>
      <c r="B386" s="149"/>
      <c r="C386" s="103"/>
      <c r="D386" s="150"/>
      <c r="E386" s="87"/>
      <c r="F386" s="87"/>
      <c r="G386" s="87"/>
      <c r="H386" s="87"/>
      <c r="I386" s="87"/>
      <c r="J386" s="87"/>
      <c r="K386" s="87"/>
      <c r="L386" s="87"/>
      <c r="M386" s="87"/>
      <c r="N386" s="87"/>
      <c r="O386" s="87"/>
      <c r="P386" s="87"/>
    </row>
    <row r="387" spans="1:16" ht="11.25" customHeight="1" x14ac:dyDescent="0.2">
      <c r="A387" s="148"/>
      <c r="B387" s="149"/>
      <c r="C387" s="103"/>
      <c r="D387" s="150"/>
      <c r="E387" s="87"/>
      <c r="F387" s="87"/>
      <c r="G387" s="87"/>
      <c r="H387" s="87"/>
      <c r="I387" s="87"/>
      <c r="J387" s="87"/>
      <c r="K387" s="87"/>
      <c r="L387" s="87"/>
      <c r="M387" s="87"/>
      <c r="N387" s="87"/>
      <c r="O387" s="87"/>
      <c r="P387" s="87"/>
    </row>
    <row r="388" spans="1:16" ht="11.25" customHeight="1" x14ac:dyDescent="0.2">
      <c r="A388" s="148"/>
      <c r="B388" s="149"/>
      <c r="C388" s="103"/>
      <c r="D388" s="150"/>
      <c r="E388" s="87"/>
      <c r="F388" s="87"/>
      <c r="G388" s="87"/>
      <c r="H388" s="87"/>
      <c r="I388" s="87"/>
      <c r="J388" s="87"/>
      <c r="K388" s="87"/>
      <c r="L388" s="87"/>
      <c r="M388" s="87"/>
      <c r="N388" s="87"/>
      <c r="O388" s="87"/>
      <c r="P388" s="87"/>
    </row>
    <row r="389" spans="1:16" ht="11.25" customHeight="1" x14ac:dyDescent="0.2">
      <c r="A389" s="148"/>
      <c r="B389" s="149"/>
      <c r="C389" s="103"/>
      <c r="D389" s="150"/>
      <c r="E389" s="87"/>
      <c r="F389" s="87"/>
      <c r="G389" s="87"/>
      <c r="H389" s="87"/>
      <c r="I389" s="87"/>
      <c r="J389" s="87"/>
      <c r="K389" s="87"/>
      <c r="L389" s="87"/>
      <c r="M389" s="87"/>
      <c r="N389" s="87"/>
      <c r="O389" s="87"/>
      <c r="P389" s="87"/>
    </row>
    <row r="390" spans="1:16" ht="11.25" customHeight="1" x14ac:dyDescent="0.2">
      <c r="A390" s="148"/>
      <c r="B390" s="149"/>
      <c r="C390" s="103"/>
      <c r="D390" s="150"/>
      <c r="E390" s="87"/>
      <c r="F390" s="87"/>
      <c r="G390" s="87"/>
      <c r="H390" s="87"/>
      <c r="I390" s="87"/>
      <c r="J390" s="87"/>
      <c r="K390" s="87"/>
      <c r="L390" s="87"/>
      <c r="M390" s="87"/>
      <c r="N390" s="87"/>
      <c r="O390" s="87"/>
      <c r="P390" s="87"/>
    </row>
    <row r="391" spans="1:16" ht="11.25" customHeight="1" x14ac:dyDescent="0.2">
      <c r="A391" s="148"/>
      <c r="B391" s="149"/>
      <c r="C391" s="103"/>
      <c r="D391" s="150"/>
      <c r="E391" s="87"/>
      <c r="F391" s="87"/>
      <c r="G391" s="87"/>
      <c r="H391" s="87"/>
      <c r="I391" s="87"/>
      <c r="J391" s="87"/>
      <c r="K391" s="87"/>
      <c r="L391" s="87"/>
      <c r="M391" s="87"/>
      <c r="N391" s="87"/>
      <c r="O391" s="87"/>
      <c r="P391" s="87"/>
    </row>
    <row r="392" spans="1:16" ht="11.25" customHeight="1" x14ac:dyDescent="0.2">
      <c r="A392" s="148"/>
      <c r="B392" s="149"/>
      <c r="C392" s="103"/>
      <c r="D392" s="150"/>
      <c r="E392" s="87"/>
      <c r="F392" s="87"/>
      <c r="G392" s="87"/>
      <c r="H392" s="87"/>
      <c r="I392" s="87"/>
      <c r="J392" s="87"/>
      <c r="K392" s="87"/>
      <c r="L392" s="87"/>
      <c r="M392" s="87"/>
      <c r="N392" s="87"/>
      <c r="O392" s="87"/>
      <c r="P392" s="87"/>
    </row>
    <row r="393" spans="1:16" ht="11.25" customHeight="1" x14ac:dyDescent="0.2">
      <c r="A393" s="148"/>
      <c r="B393" s="149"/>
      <c r="C393" s="103"/>
      <c r="D393" s="150"/>
      <c r="E393" s="87"/>
      <c r="F393" s="87"/>
      <c r="G393" s="87"/>
      <c r="H393" s="87"/>
      <c r="I393" s="87"/>
      <c r="J393" s="87"/>
      <c r="K393" s="87"/>
      <c r="L393" s="87"/>
      <c r="M393" s="87"/>
      <c r="N393" s="87"/>
      <c r="O393" s="87"/>
      <c r="P393" s="87"/>
    </row>
    <row r="394" spans="1:16" ht="11.25" customHeight="1" x14ac:dyDescent="0.2">
      <c r="A394" s="148"/>
      <c r="B394" s="149"/>
      <c r="C394" s="103"/>
      <c r="D394" s="150"/>
      <c r="E394" s="87"/>
      <c r="F394" s="87"/>
      <c r="G394" s="87"/>
      <c r="H394" s="87"/>
      <c r="I394" s="87"/>
      <c r="J394" s="87"/>
      <c r="K394" s="87"/>
      <c r="L394" s="87"/>
      <c r="M394" s="87"/>
      <c r="N394" s="87"/>
      <c r="O394" s="87"/>
      <c r="P394" s="87"/>
    </row>
    <row r="395" spans="1:16" ht="11.25" customHeight="1" x14ac:dyDescent="0.2">
      <c r="A395" s="148"/>
      <c r="B395" s="149"/>
      <c r="C395" s="103"/>
      <c r="D395" s="150"/>
      <c r="E395" s="87"/>
      <c r="F395" s="87"/>
      <c r="G395" s="87"/>
      <c r="H395" s="87"/>
      <c r="I395" s="87"/>
      <c r="J395" s="87"/>
      <c r="K395" s="87"/>
      <c r="L395" s="87"/>
      <c r="M395" s="87"/>
      <c r="N395" s="87"/>
      <c r="O395" s="87"/>
      <c r="P395" s="87"/>
    </row>
    <row r="396" spans="1:16" ht="11.25" customHeight="1" x14ac:dyDescent="0.2">
      <c r="A396" s="148"/>
      <c r="B396" s="149"/>
      <c r="C396" s="103"/>
      <c r="D396" s="150"/>
      <c r="E396" s="87"/>
      <c r="F396" s="87"/>
      <c r="G396" s="87"/>
      <c r="H396" s="87"/>
      <c r="I396" s="87"/>
      <c r="J396" s="87"/>
      <c r="K396" s="87"/>
      <c r="L396" s="87"/>
      <c r="M396" s="87"/>
      <c r="N396" s="87"/>
      <c r="O396" s="87"/>
      <c r="P396" s="87"/>
    </row>
    <row r="397" spans="1:16" ht="11.25" customHeight="1" x14ac:dyDescent="0.2">
      <c r="A397" s="148"/>
      <c r="B397" s="149"/>
      <c r="C397" s="103"/>
      <c r="D397" s="150"/>
      <c r="E397" s="87"/>
      <c r="F397" s="87"/>
      <c r="G397" s="87"/>
      <c r="H397" s="87"/>
      <c r="I397" s="87"/>
      <c r="J397" s="87"/>
      <c r="K397" s="87"/>
      <c r="L397" s="87"/>
      <c r="M397" s="87"/>
      <c r="N397" s="87"/>
      <c r="O397" s="87"/>
      <c r="P397" s="87"/>
    </row>
    <row r="398" spans="1:16" ht="11.25" customHeight="1" x14ac:dyDescent="0.2">
      <c r="A398" s="148"/>
      <c r="B398" s="149"/>
      <c r="C398" s="103"/>
      <c r="D398" s="150"/>
      <c r="E398" s="87"/>
      <c r="F398" s="87"/>
      <c r="G398" s="87"/>
      <c r="H398" s="87"/>
      <c r="I398" s="87"/>
      <c r="J398" s="87"/>
      <c r="K398" s="87"/>
      <c r="L398" s="87"/>
      <c r="M398" s="87"/>
      <c r="N398" s="87"/>
      <c r="O398" s="87"/>
      <c r="P398" s="87"/>
    </row>
    <row r="399" spans="1:16" ht="11.25" customHeight="1" x14ac:dyDescent="0.2">
      <c r="A399" s="148"/>
      <c r="B399" s="149"/>
      <c r="C399" s="103"/>
      <c r="D399" s="150"/>
      <c r="E399" s="87"/>
      <c r="F399" s="87"/>
      <c r="G399" s="87"/>
      <c r="H399" s="87"/>
      <c r="I399" s="87"/>
      <c r="J399" s="87"/>
      <c r="K399" s="87"/>
      <c r="L399" s="87"/>
      <c r="M399" s="87"/>
      <c r="N399" s="87"/>
      <c r="O399" s="87"/>
      <c r="P399" s="87"/>
    </row>
    <row r="400" spans="1:16" ht="11.25" customHeight="1" x14ac:dyDescent="0.2">
      <c r="A400" s="148"/>
      <c r="B400" s="149"/>
      <c r="C400" s="103"/>
      <c r="D400" s="150"/>
      <c r="E400" s="87"/>
      <c r="F400" s="87"/>
      <c r="G400" s="87"/>
      <c r="H400" s="87"/>
      <c r="I400" s="87"/>
      <c r="J400" s="87"/>
      <c r="K400" s="87"/>
      <c r="L400" s="87"/>
      <c r="M400" s="87"/>
      <c r="N400" s="87"/>
      <c r="O400" s="87"/>
      <c r="P400" s="87"/>
    </row>
    <row r="401" spans="1:16" ht="11.25" customHeight="1" x14ac:dyDescent="0.2">
      <c r="A401" s="148"/>
      <c r="B401" s="149"/>
      <c r="C401" s="103"/>
      <c r="D401" s="150"/>
      <c r="E401" s="87"/>
      <c r="F401" s="87"/>
      <c r="G401" s="87"/>
      <c r="H401" s="87"/>
      <c r="I401" s="87"/>
      <c r="J401" s="87"/>
      <c r="K401" s="87"/>
      <c r="L401" s="87"/>
      <c r="M401" s="87"/>
      <c r="N401" s="87"/>
      <c r="O401" s="87"/>
      <c r="P401" s="87"/>
    </row>
    <row r="402" spans="1:16" ht="11.25" customHeight="1" x14ac:dyDescent="0.2">
      <c r="A402" s="148"/>
      <c r="B402" s="149"/>
      <c r="C402" s="103"/>
      <c r="D402" s="150"/>
      <c r="E402" s="87"/>
      <c r="F402" s="87"/>
      <c r="G402" s="87"/>
      <c r="H402" s="87"/>
      <c r="I402" s="87"/>
      <c r="J402" s="87"/>
      <c r="K402" s="87"/>
      <c r="L402" s="87"/>
      <c r="M402" s="87"/>
      <c r="N402" s="87"/>
      <c r="O402" s="87"/>
      <c r="P402" s="87"/>
    </row>
    <row r="403" spans="1:16" ht="11.25" customHeight="1" x14ac:dyDescent="0.2">
      <c r="A403" s="148"/>
      <c r="B403" s="149"/>
      <c r="C403" s="103"/>
      <c r="D403" s="150"/>
      <c r="E403" s="87"/>
      <c r="F403" s="87"/>
      <c r="G403" s="87"/>
      <c r="H403" s="87"/>
      <c r="I403" s="87"/>
      <c r="J403" s="87"/>
      <c r="K403" s="87"/>
      <c r="L403" s="87"/>
      <c r="M403" s="87"/>
      <c r="N403" s="87"/>
      <c r="O403" s="87"/>
      <c r="P403" s="87"/>
    </row>
    <row r="404" spans="1:16" ht="11.25" customHeight="1" x14ac:dyDescent="0.2">
      <c r="A404" s="148"/>
      <c r="B404" s="149"/>
      <c r="C404" s="103"/>
      <c r="D404" s="150"/>
      <c r="E404" s="87"/>
      <c r="F404" s="87"/>
      <c r="G404" s="87"/>
      <c r="H404" s="87"/>
      <c r="I404" s="87"/>
      <c r="J404" s="87"/>
      <c r="K404" s="87"/>
      <c r="L404" s="87"/>
      <c r="M404" s="87"/>
      <c r="N404" s="87"/>
      <c r="O404" s="87"/>
      <c r="P404" s="87"/>
    </row>
    <row r="405" spans="1:16" ht="11.25" customHeight="1" x14ac:dyDescent="0.2">
      <c r="A405" s="148"/>
      <c r="B405" s="149"/>
      <c r="C405" s="103"/>
      <c r="D405" s="150"/>
      <c r="E405" s="87"/>
      <c r="F405" s="87"/>
      <c r="G405" s="87"/>
      <c r="H405" s="87"/>
      <c r="I405" s="87"/>
      <c r="J405" s="87"/>
      <c r="K405" s="87"/>
      <c r="L405" s="87"/>
      <c r="M405" s="87"/>
      <c r="N405" s="87"/>
      <c r="O405" s="87"/>
      <c r="P405" s="87"/>
    </row>
    <row r="406" spans="1:16" ht="11.25" customHeight="1" x14ac:dyDescent="0.2">
      <c r="A406" s="148"/>
      <c r="B406" s="149"/>
      <c r="C406" s="103"/>
      <c r="D406" s="150"/>
      <c r="E406" s="87"/>
      <c r="F406" s="87"/>
      <c r="G406" s="87"/>
      <c r="H406" s="87"/>
      <c r="I406" s="87"/>
      <c r="J406" s="87"/>
      <c r="K406" s="87"/>
      <c r="L406" s="87"/>
      <c r="M406" s="87"/>
      <c r="N406" s="87"/>
      <c r="O406" s="87"/>
      <c r="P406" s="87"/>
    </row>
    <row r="407" spans="1:16" ht="11.25" customHeight="1" x14ac:dyDescent="0.2">
      <c r="A407" s="148"/>
      <c r="B407" s="149"/>
      <c r="C407" s="103"/>
      <c r="D407" s="150"/>
      <c r="E407" s="87"/>
      <c r="F407" s="87"/>
      <c r="G407" s="87"/>
      <c r="H407" s="87"/>
      <c r="I407" s="87"/>
      <c r="J407" s="87"/>
      <c r="K407" s="87"/>
      <c r="L407" s="87"/>
      <c r="M407" s="87"/>
      <c r="N407" s="87"/>
      <c r="O407" s="87"/>
      <c r="P407" s="87"/>
    </row>
    <row r="408" spans="1:16" ht="11.25" customHeight="1" x14ac:dyDescent="0.2">
      <c r="A408" s="148"/>
      <c r="B408" s="149"/>
      <c r="C408" s="103"/>
      <c r="D408" s="150"/>
      <c r="E408" s="87"/>
      <c r="F408" s="87"/>
      <c r="G408" s="87"/>
      <c r="H408" s="87"/>
      <c r="I408" s="87"/>
      <c r="J408" s="87"/>
      <c r="K408" s="87"/>
      <c r="L408" s="87"/>
      <c r="M408" s="87"/>
      <c r="N408" s="87"/>
      <c r="O408" s="87"/>
      <c r="P408" s="87"/>
    </row>
    <row r="409" spans="1:16" ht="11.25" customHeight="1" x14ac:dyDescent="0.2">
      <c r="A409" s="148"/>
      <c r="B409" s="149"/>
      <c r="C409" s="103"/>
      <c r="D409" s="150"/>
      <c r="E409" s="87"/>
      <c r="F409" s="87"/>
      <c r="G409" s="87"/>
      <c r="H409" s="87"/>
      <c r="I409" s="87"/>
      <c r="J409" s="87"/>
      <c r="K409" s="87"/>
      <c r="L409" s="87"/>
      <c r="M409" s="87"/>
      <c r="N409" s="87"/>
      <c r="O409" s="87"/>
      <c r="P409" s="87"/>
    </row>
    <row r="410" spans="1:16" ht="11.25" customHeight="1" x14ac:dyDescent="0.2">
      <c r="A410" s="148"/>
      <c r="B410" s="149"/>
      <c r="C410" s="103"/>
      <c r="D410" s="150"/>
      <c r="E410" s="87"/>
      <c r="F410" s="87"/>
      <c r="G410" s="87"/>
      <c r="H410" s="87"/>
      <c r="I410" s="87"/>
      <c r="J410" s="87"/>
      <c r="K410" s="87"/>
      <c r="L410" s="87"/>
      <c r="M410" s="87"/>
      <c r="N410" s="87"/>
      <c r="O410" s="87"/>
      <c r="P410" s="87"/>
    </row>
    <row r="411" spans="1:16" ht="11.25" customHeight="1" x14ac:dyDescent="0.2">
      <c r="A411" s="148"/>
      <c r="B411" s="149"/>
      <c r="C411" s="103"/>
      <c r="D411" s="150"/>
      <c r="E411" s="87"/>
      <c r="F411" s="87"/>
      <c r="G411" s="87"/>
      <c r="H411" s="87"/>
      <c r="I411" s="87"/>
      <c r="J411" s="87"/>
      <c r="K411" s="87"/>
      <c r="L411" s="87"/>
      <c r="M411" s="87"/>
      <c r="N411" s="87"/>
      <c r="O411" s="87"/>
      <c r="P411" s="87"/>
    </row>
    <row r="412" spans="1:16" ht="11.25" customHeight="1" x14ac:dyDescent="0.2">
      <c r="A412" s="148"/>
      <c r="B412" s="149"/>
      <c r="C412" s="103"/>
      <c r="D412" s="150"/>
      <c r="E412" s="87"/>
      <c r="F412" s="87"/>
      <c r="G412" s="87"/>
      <c r="H412" s="87"/>
      <c r="I412" s="87"/>
      <c r="J412" s="87"/>
      <c r="K412" s="87"/>
      <c r="L412" s="87"/>
      <c r="M412" s="87"/>
      <c r="N412" s="87"/>
      <c r="O412" s="87"/>
      <c r="P412" s="87"/>
    </row>
    <row r="413" spans="1:16" ht="11.25" customHeight="1" x14ac:dyDescent="0.2">
      <c r="A413" s="148"/>
      <c r="B413" s="149"/>
      <c r="C413" s="103"/>
      <c r="D413" s="150"/>
      <c r="E413" s="87"/>
      <c r="F413" s="87"/>
      <c r="G413" s="87"/>
      <c r="H413" s="87"/>
      <c r="I413" s="87"/>
      <c r="J413" s="87"/>
      <c r="K413" s="87"/>
      <c r="L413" s="87"/>
      <c r="M413" s="87"/>
      <c r="N413" s="87"/>
      <c r="O413" s="87"/>
      <c r="P413" s="87"/>
    </row>
    <row r="414" spans="1:16" ht="11.25" customHeight="1" x14ac:dyDescent="0.2">
      <c r="A414" s="148"/>
      <c r="B414" s="149"/>
      <c r="C414" s="103"/>
      <c r="D414" s="150"/>
      <c r="E414" s="87"/>
      <c r="F414" s="87"/>
      <c r="G414" s="87"/>
      <c r="H414" s="87"/>
      <c r="I414" s="87"/>
      <c r="J414" s="87"/>
      <c r="K414" s="87"/>
      <c r="L414" s="87"/>
      <c r="M414" s="87"/>
      <c r="N414" s="87"/>
      <c r="O414" s="87"/>
      <c r="P414" s="87"/>
    </row>
    <row r="415" spans="1:16" ht="11.25" customHeight="1" x14ac:dyDescent="0.2">
      <c r="A415" s="148"/>
      <c r="B415" s="149"/>
      <c r="C415" s="103"/>
      <c r="D415" s="150"/>
      <c r="E415" s="87"/>
      <c r="F415" s="87"/>
      <c r="G415" s="87"/>
      <c r="H415" s="87"/>
      <c r="I415" s="87"/>
      <c r="J415" s="87"/>
      <c r="K415" s="87"/>
      <c r="L415" s="87"/>
      <c r="M415" s="87"/>
      <c r="N415" s="87"/>
      <c r="O415" s="87"/>
      <c r="P415" s="87"/>
    </row>
    <row r="416" spans="1:16" ht="11.25" customHeight="1" x14ac:dyDescent="0.2">
      <c r="A416" s="148"/>
      <c r="B416" s="149"/>
      <c r="C416" s="103"/>
      <c r="D416" s="150"/>
      <c r="E416" s="87"/>
      <c r="F416" s="87"/>
      <c r="G416" s="87"/>
      <c r="H416" s="87"/>
      <c r="I416" s="87"/>
      <c r="J416" s="87"/>
      <c r="K416" s="87"/>
      <c r="L416" s="87"/>
      <c r="M416" s="87"/>
      <c r="N416" s="87"/>
      <c r="O416" s="87"/>
      <c r="P416" s="87"/>
    </row>
    <row r="417" spans="1:16" ht="11.25" customHeight="1" x14ac:dyDescent="0.2">
      <c r="A417" s="148"/>
      <c r="B417" s="149"/>
      <c r="C417" s="103"/>
      <c r="D417" s="150"/>
      <c r="E417" s="87"/>
      <c r="F417" s="87"/>
      <c r="G417" s="87"/>
      <c r="H417" s="87"/>
      <c r="I417" s="87"/>
      <c r="J417" s="87"/>
      <c r="K417" s="87"/>
      <c r="L417" s="87"/>
      <c r="M417" s="87"/>
      <c r="N417" s="87"/>
      <c r="O417" s="87"/>
      <c r="P417" s="87"/>
    </row>
    <row r="418" spans="1:16" ht="11.25" customHeight="1" x14ac:dyDescent="0.2">
      <c r="A418" s="148"/>
      <c r="B418" s="149"/>
      <c r="C418" s="103"/>
      <c r="D418" s="150"/>
      <c r="E418" s="87"/>
      <c r="F418" s="87"/>
      <c r="G418" s="87"/>
      <c r="H418" s="87"/>
      <c r="I418" s="87"/>
      <c r="J418" s="87"/>
      <c r="K418" s="87"/>
      <c r="L418" s="87"/>
      <c r="M418" s="87"/>
      <c r="N418" s="87"/>
      <c r="O418" s="87"/>
      <c r="P418" s="87"/>
    </row>
    <row r="419" spans="1:16" ht="11.25" customHeight="1" x14ac:dyDescent="0.2">
      <c r="A419" s="148"/>
      <c r="B419" s="149"/>
      <c r="C419" s="103"/>
      <c r="D419" s="150"/>
      <c r="E419" s="87"/>
      <c r="F419" s="87"/>
      <c r="G419" s="87"/>
      <c r="H419" s="87"/>
      <c r="I419" s="87"/>
      <c r="J419" s="87"/>
      <c r="K419" s="87"/>
      <c r="L419" s="87"/>
      <c r="M419" s="87"/>
      <c r="N419" s="87"/>
      <c r="O419" s="87"/>
      <c r="P419" s="87"/>
    </row>
    <row r="420" spans="1:16" ht="11.25" customHeight="1" x14ac:dyDescent="0.2">
      <c r="A420" s="148"/>
      <c r="B420" s="149"/>
      <c r="C420" s="103"/>
      <c r="D420" s="150"/>
      <c r="E420" s="87"/>
      <c r="F420" s="87"/>
      <c r="G420" s="87"/>
      <c r="H420" s="87"/>
      <c r="I420" s="87"/>
      <c r="J420" s="87"/>
      <c r="K420" s="87"/>
      <c r="L420" s="87"/>
      <c r="M420" s="87"/>
      <c r="N420" s="87"/>
      <c r="O420" s="87"/>
      <c r="P420" s="87"/>
    </row>
    <row r="421" spans="1:16" ht="11.25" customHeight="1" x14ac:dyDescent="0.2">
      <c r="A421" s="148"/>
      <c r="B421" s="149"/>
      <c r="C421" s="103"/>
      <c r="D421" s="150"/>
      <c r="E421" s="87"/>
      <c r="F421" s="87"/>
      <c r="G421" s="87"/>
      <c r="H421" s="87"/>
      <c r="I421" s="87"/>
      <c r="J421" s="87"/>
      <c r="K421" s="87"/>
      <c r="L421" s="87"/>
      <c r="M421" s="87"/>
      <c r="N421" s="87"/>
      <c r="O421" s="87"/>
      <c r="P421" s="87"/>
    </row>
    <row r="422" spans="1:16" ht="11.25" customHeight="1" x14ac:dyDescent="0.2">
      <c r="A422" s="148"/>
      <c r="B422" s="149"/>
      <c r="C422" s="103"/>
      <c r="D422" s="150"/>
      <c r="E422" s="87"/>
      <c r="F422" s="87"/>
      <c r="G422" s="87"/>
      <c r="H422" s="87"/>
      <c r="I422" s="87"/>
      <c r="J422" s="87"/>
      <c r="K422" s="87"/>
      <c r="L422" s="87"/>
      <c r="M422" s="87"/>
      <c r="N422" s="87"/>
      <c r="O422" s="87"/>
      <c r="P422" s="87"/>
    </row>
    <row r="423" spans="1:16" ht="11.25" customHeight="1" x14ac:dyDescent="0.2">
      <c r="A423" s="148"/>
      <c r="B423" s="149"/>
      <c r="C423" s="103"/>
      <c r="D423" s="150"/>
      <c r="E423" s="87"/>
      <c r="F423" s="87"/>
      <c r="G423" s="87"/>
      <c r="H423" s="87"/>
      <c r="I423" s="87"/>
      <c r="J423" s="87"/>
      <c r="K423" s="87"/>
      <c r="L423" s="87"/>
      <c r="M423" s="87"/>
      <c r="N423" s="87"/>
      <c r="O423" s="87"/>
      <c r="P423" s="87"/>
    </row>
    <row r="424" spans="1:16" ht="11.25" customHeight="1" x14ac:dyDescent="0.2">
      <c r="A424" s="148"/>
      <c r="B424" s="149"/>
      <c r="C424" s="103"/>
      <c r="D424" s="150"/>
      <c r="E424" s="87"/>
      <c r="F424" s="87"/>
      <c r="G424" s="87"/>
      <c r="H424" s="87"/>
      <c r="I424" s="87"/>
      <c r="J424" s="87"/>
      <c r="K424" s="87"/>
      <c r="L424" s="87"/>
      <c r="M424" s="87"/>
      <c r="N424" s="87"/>
      <c r="O424" s="87"/>
      <c r="P424" s="87"/>
    </row>
    <row r="425" spans="1:16" ht="11.25" customHeight="1" x14ac:dyDescent="0.2">
      <c r="A425" s="148"/>
      <c r="B425" s="149"/>
      <c r="C425" s="103"/>
      <c r="D425" s="150"/>
      <c r="E425" s="87"/>
      <c r="F425" s="87"/>
      <c r="G425" s="87"/>
      <c r="H425" s="87"/>
      <c r="I425" s="87"/>
      <c r="J425" s="87"/>
      <c r="K425" s="87"/>
      <c r="L425" s="87"/>
      <c r="M425" s="87"/>
      <c r="N425" s="87"/>
      <c r="O425" s="87"/>
      <c r="P425" s="87"/>
    </row>
    <row r="426" spans="1:16" ht="11.25" customHeight="1" x14ac:dyDescent="0.2">
      <c r="A426" s="148"/>
      <c r="B426" s="149"/>
      <c r="C426" s="103"/>
      <c r="D426" s="150"/>
      <c r="E426" s="87"/>
      <c r="F426" s="87"/>
      <c r="G426" s="87"/>
      <c r="H426" s="87"/>
      <c r="I426" s="87"/>
      <c r="J426" s="87"/>
      <c r="K426" s="87"/>
      <c r="L426" s="87"/>
      <c r="M426" s="87"/>
      <c r="N426" s="87"/>
      <c r="O426" s="87"/>
      <c r="P426" s="87"/>
    </row>
    <row r="427" spans="1:16" ht="11.25" customHeight="1" x14ac:dyDescent="0.2">
      <c r="A427" s="148"/>
      <c r="B427" s="149"/>
      <c r="C427" s="103"/>
      <c r="D427" s="150"/>
      <c r="E427" s="87"/>
      <c r="F427" s="87"/>
      <c r="G427" s="87"/>
      <c r="H427" s="87"/>
      <c r="I427" s="87"/>
      <c r="J427" s="87"/>
      <c r="K427" s="87"/>
      <c r="L427" s="87"/>
      <c r="M427" s="87"/>
      <c r="N427" s="87"/>
      <c r="O427" s="87"/>
      <c r="P427" s="87"/>
    </row>
    <row r="428" spans="1:16" ht="11.25" customHeight="1" x14ac:dyDescent="0.2">
      <c r="A428" s="148"/>
      <c r="B428" s="149"/>
      <c r="C428" s="103"/>
      <c r="D428" s="150"/>
      <c r="E428" s="87"/>
      <c r="F428" s="87"/>
      <c r="G428" s="87"/>
      <c r="H428" s="87"/>
      <c r="I428" s="87"/>
      <c r="J428" s="87"/>
      <c r="K428" s="87"/>
      <c r="L428" s="87"/>
      <c r="M428" s="87"/>
      <c r="N428" s="87"/>
      <c r="O428" s="87"/>
      <c r="P428" s="87"/>
    </row>
    <row r="429" spans="1:16" ht="11.25" customHeight="1" x14ac:dyDescent="0.2">
      <c r="A429" s="148"/>
      <c r="B429" s="149"/>
      <c r="C429" s="103"/>
      <c r="D429" s="150"/>
      <c r="E429" s="87"/>
      <c r="F429" s="87"/>
      <c r="G429" s="87"/>
      <c r="H429" s="87"/>
      <c r="I429" s="87"/>
      <c r="J429" s="87"/>
      <c r="K429" s="87"/>
      <c r="L429" s="87"/>
      <c r="M429" s="87"/>
      <c r="N429" s="87"/>
      <c r="O429" s="87"/>
      <c r="P429" s="87"/>
    </row>
    <row r="430" spans="1:16" ht="11.25" customHeight="1" x14ac:dyDescent="0.2">
      <c r="A430" s="148"/>
      <c r="B430" s="149"/>
      <c r="C430" s="103"/>
      <c r="D430" s="150"/>
      <c r="E430" s="87"/>
      <c r="F430" s="87"/>
      <c r="G430" s="87"/>
      <c r="H430" s="87"/>
      <c r="I430" s="87"/>
      <c r="J430" s="87"/>
      <c r="K430" s="87"/>
      <c r="L430" s="87"/>
      <c r="M430" s="87"/>
      <c r="N430" s="87"/>
      <c r="O430" s="87"/>
      <c r="P430" s="87"/>
    </row>
    <row r="431" spans="1:16" ht="11.25" customHeight="1" x14ac:dyDescent="0.2">
      <c r="A431" s="148"/>
      <c r="B431" s="149"/>
      <c r="C431" s="103"/>
      <c r="D431" s="150"/>
      <c r="E431" s="87"/>
      <c r="F431" s="87"/>
      <c r="G431" s="87"/>
      <c r="H431" s="87"/>
      <c r="I431" s="87"/>
      <c r="J431" s="87"/>
      <c r="K431" s="87"/>
      <c r="L431" s="87"/>
      <c r="M431" s="87"/>
      <c r="N431" s="87"/>
      <c r="O431" s="87"/>
      <c r="P431" s="87"/>
    </row>
    <row r="432" spans="1:16" ht="11.25" customHeight="1" x14ac:dyDescent="0.2">
      <c r="A432" s="148"/>
      <c r="B432" s="149"/>
      <c r="C432" s="103"/>
      <c r="D432" s="150"/>
      <c r="E432" s="87"/>
      <c r="F432" s="87"/>
      <c r="G432" s="87"/>
      <c r="H432" s="87"/>
      <c r="I432" s="87"/>
      <c r="J432" s="87"/>
      <c r="K432" s="87"/>
      <c r="L432" s="87"/>
      <c r="M432" s="87"/>
      <c r="N432" s="87"/>
      <c r="O432" s="87"/>
      <c r="P432" s="87"/>
    </row>
    <row r="433" spans="1:16" ht="11.25" customHeight="1" x14ac:dyDescent="0.2">
      <c r="A433" s="148"/>
      <c r="B433" s="149"/>
      <c r="C433" s="103"/>
      <c r="D433" s="150"/>
      <c r="E433" s="87"/>
      <c r="F433" s="87"/>
      <c r="G433" s="87"/>
      <c r="H433" s="87"/>
      <c r="I433" s="87"/>
      <c r="J433" s="87"/>
      <c r="K433" s="87"/>
      <c r="L433" s="87"/>
      <c r="M433" s="87"/>
      <c r="N433" s="87"/>
      <c r="O433" s="87"/>
      <c r="P433" s="87"/>
    </row>
    <row r="434" spans="1:16" ht="11.25" customHeight="1" x14ac:dyDescent="0.2">
      <c r="A434" s="148"/>
      <c r="B434" s="149"/>
      <c r="C434" s="103"/>
      <c r="D434" s="150"/>
      <c r="E434" s="87"/>
      <c r="F434" s="87"/>
      <c r="G434" s="87"/>
      <c r="H434" s="87"/>
      <c r="I434" s="87"/>
      <c r="J434" s="87"/>
      <c r="K434" s="87"/>
      <c r="L434" s="87"/>
      <c r="M434" s="87"/>
      <c r="N434" s="87"/>
      <c r="O434" s="87"/>
      <c r="P434" s="87"/>
    </row>
    <row r="435" spans="1:16" ht="11.25" customHeight="1" x14ac:dyDescent="0.2">
      <c r="A435" s="148"/>
      <c r="B435" s="149"/>
      <c r="C435" s="103"/>
      <c r="D435" s="150"/>
      <c r="E435" s="87"/>
      <c r="F435" s="87"/>
      <c r="G435" s="87"/>
      <c r="H435" s="87"/>
      <c r="I435" s="87"/>
      <c r="J435" s="87"/>
      <c r="K435" s="87"/>
      <c r="L435" s="87"/>
      <c r="M435" s="87"/>
      <c r="N435" s="87"/>
      <c r="O435" s="87"/>
      <c r="P435" s="87"/>
    </row>
    <row r="436" spans="1:16" ht="11.25" customHeight="1" x14ac:dyDescent="0.2">
      <c r="A436" s="148"/>
      <c r="B436" s="149"/>
      <c r="C436" s="103"/>
      <c r="D436" s="150"/>
      <c r="E436" s="87"/>
      <c r="F436" s="87"/>
      <c r="G436" s="87"/>
      <c r="H436" s="87"/>
      <c r="I436" s="87"/>
      <c r="J436" s="87"/>
      <c r="K436" s="87"/>
      <c r="L436" s="87"/>
      <c r="M436" s="87"/>
      <c r="N436" s="87"/>
      <c r="O436" s="87"/>
      <c r="P436" s="87"/>
    </row>
    <row r="437" spans="1:16" ht="11.25" customHeight="1" x14ac:dyDescent="0.2">
      <c r="A437" s="148"/>
      <c r="B437" s="149"/>
      <c r="C437" s="103"/>
      <c r="D437" s="150"/>
      <c r="E437" s="87"/>
      <c r="F437" s="87"/>
      <c r="G437" s="87"/>
      <c r="H437" s="87"/>
      <c r="I437" s="87"/>
      <c r="J437" s="87"/>
      <c r="K437" s="87"/>
      <c r="L437" s="87"/>
      <c r="M437" s="87"/>
      <c r="N437" s="87"/>
      <c r="O437" s="87"/>
      <c r="P437" s="87"/>
    </row>
    <row r="438" spans="1:16" ht="11.25" customHeight="1" x14ac:dyDescent="0.2">
      <c r="A438" s="148"/>
      <c r="B438" s="149"/>
      <c r="C438" s="103"/>
      <c r="D438" s="150"/>
      <c r="E438" s="87"/>
      <c r="F438" s="87"/>
      <c r="G438" s="87"/>
      <c r="H438" s="87"/>
      <c r="I438" s="87"/>
      <c r="J438" s="87"/>
      <c r="K438" s="87"/>
      <c r="L438" s="87"/>
      <c r="M438" s="87"/>
      <c r="N438" s="87"/>
      <c r="O438" s="87"/>
      <c r="P438" s="87"/>
    </row>
    <row r="439" spans="1:16" ht="11.25" customHeight="1" x14ac:dyDescent="0.2">
      <c r="A439" s="148"/>
      <c r="B439" s="149"/>
      <c r="C439" s="103"/>
      <c r="D439" s="150"/>
      <c r="E439" s="87"/>
      <c r="F439" s="87"/>
      <c r="G439" s="87"/>
      <c r="H439" s="87"/>
      <c r="I439" s="87"/>
      <c r="J439" s="87"/>
      <c r="K439" s="87"/>
      <c r="L439" s="87"/>
      <c r="M439" s="87"/>
      <c r="N439" s="87"/>
      <c r="O439" s="87"/>
      <c r="P439" s="87"/>
    </row>
    <row r="440" spans="1:16" ht="11.25" customHeight="1" x14ac:dyDescent="0.2">
      <c r="A440" s="148"/>
      <c r="B440" s="149"/>
      <c r="C440" s="103"/>
      <c r="D440" s="150"/>
      <c r="E440" s="87"/>
      <c r="F440" s="87"/>
      <c r="G440" s="87"/>
      <c r="H440" s="87"/>
      <c r="I440" s="87"/>
      <c r="J440" s="87"/>
      <c r="K440" s="87"/>
      <c r="L440" s="87"/>
      <c r="M440" s="87"/>
      <c r="N440" s="87"/>
      <c r="O440" s="87"/>
      <c r="P440" s="87"/>
    </row>
    <row r="441" spans="1:16" ht="11.25" customHeight="1" x14ac:dyDescent="0.2">
      <c r="A441" s="148"/>
      <c r="B441" s="149"/>
      <c r="C441" s="103"/>
      <c r="D441" s="150"/>
      <c r="E441" s="87"/>
      <c r="F441" s="87"/>
      <c r="G441" s="87"/>
      <c r="H441" s="87"/>
      <c r="I441" s="87"/>
      <c r="J441" s="87"/>
      <c r="K441" s="87"/>
      <c r="L441" s="87"/>
      <c r="M441" s="87"/>
      <c r="N441" s="87"/>
      <c r="O441" s="87"/>
      <c r="P441" s="87"/>
    </row>
    <row r="442" spans="1:16" ht="11.25" customHeight="1" x14ac:dyDescent="0.2">
      <c r="A442" s="148"/>
      <c r="B442" s="149"/>
      <c r="C442" s="103"/>
      <c r="D442" s="150"/>
      <c r="E442" s="87"/>
      <c r="F442" s="87"/>
      <c r="G442" s="87"/>
      <c r="H442" s="87"/>
      <c r="I442" s="87"/>
      <c r="J442" s="87"/>
      <c r="K442" s="87"/>
      <c r="L442" s="87"/>
      <c r="M442" s="87"/>
      <c r="N442" s="87"/>
      <c r="O442" s="87"/>
      <c r="P442" s="87"/>
    </row>
    <row r="443" spans="1:16" ht="11.25" customHeight="1" x14ac:dyDescent="0.2">
      <c r="A443" s="148"/>
      <c r="B443" s="149"/>
      <c r="C443" s="103"/>
      <c r="D443" s="150"/>
      <c r="E443" s="87"/>
      <c r="F443" s="87"/>
      <c r="G443" s="87"/>
      <c r="H443" s="87"/>
      <c r="I443" s="87"/>
      <c r="J443" s="87"/>
      <c r="K443" s="87"/>
      <c r="L443" s="87"/>
      <c r="M443" s="87"/>
      <c r="N443" s="87"/>
      <c r="O443" s="87"/>
      <c r="P443" s="87"/>
    </row>
    <row r="444" spans="1:16" ht="11.25" customHeight="1" x14ac:dyDescent="0.2">
      <c r="A444" s="148"/>
      <c r="B444" s="149"/>
      <c r="C444" s="103"/>
      <c r="D444" s="150"/>
      <c r="E444" s="87"/>
      <c r="F444" s="87"/>
      <c r="G444" s="87"/>
      <c r="H444" s="87"/>
      <c r="I444" s="87"/>
      <c r="J444" s="87"/>
      <c r="K444" s="87"/>
      <c r="L444" s="87"/>
      <c r="M444" s="87"/>
      <c r="N444" s="87"/>
      <c r="O444" s="87"/>
      <c r="P444" s="87"/>
    </row>
    <row r="445" spans="1:16" ht="11.25" customHeight="1" x14ac:dyDescent="0.2">
      <c r="A445" s="148"/>
      <c r="B445" s="149"/>
      <c r="C445" s="103"/>
      <c r="D445" s="150"/>
      <c r="E445" s="87"/>
      <c r="F445" s="87"/>
      <c r="G445" s="87"/>
      <c r="H445" s="87"/>
      <c r="I445" s="87"/>
      <c r="J445" s="87"/>
      <c r="K445" s="87"/>
      <c r="L445" s="87"/>
      <c r="M445" s="87"/>
      <c r="N445" s="87"/>
      <c r="O445" s="87"/>
      <c r="P445" s="87"/>
    </row>
    <row r="446" spans="1:16" ht="11.25" customHeight="1" x14ac:dyDescent="0.2">
      <c r="A446" s="148"/>
      <c r="B446" s="149"/>
      <c r="C446" s="103"/>
      <c r="D446" s="150"/>
      <c r="E446" s="87"/>
      <c r="F446" s="87"/>
      <c r="G446" s="87"/>
      <c r="H446" s="87"/>
      <c r="I446" s="87"/>
      <c r="J446" s="87"/>
      <c r="K446" s="87"/>
      <c r="L446" s="87"/>
      <c r="M446" s="87"/>
      <c r="N446" s="87"/>
      <c r="O446" s="87"/>
      <c r="P446" s="87"/>
    </row>
    <row r="447" spans="1:16" ht="11.25" customHeight="1" x14ac:dyDescent="0.2">
      <c r="A447" s="148"/>
      <c r="B447" s="149"/>
      <c r="C447" s="103"/>
      <c r="D447" s="150"/>
      <c r="E447" s="87"/>
      <c r="F447" s="87"/>
      <c r="G447" s="87"/>
      <c r="H447" s="87"/>
      <c r="I447" s="87"/>
      <c r="J447" s="87"/>
      <c r="K447" s="87"/>
      <c r="L447" s="87"/>
      <c r="M447" s="87"/>
      <c r="N447" s="87"/>
      <c r="O447" s="87"/>
      <c r="P447" s="87"/>
    </row>
    <row r="448" spans="1:16" ht="11.25" customHeight="1" x14ac:dyDescent="0.2">
      <c r="A448" s="148"/>
      <c r="B448" s="149"/>
      <c r="C448" s="103"/>
      <c r="D448" s="150"/>
      <c r="E448" s="87"/>
      <c r="F448" s="87"/>
      <c r="G448" s="87"/>
      <c r="H448" s="87"/>
      <c r="I448" s="87"/>
      <c r="J448" s="87"/>
      <c r="K448" s="87"/>
      <c r="L448" s="87"/>
      <c r="M448" s="87"/>
      <c r="N448" s="87"/>
      <c r="O448" s="87"/>
      <c r="P448" s="87"/>
    </row>
    <row r="449" spans="1:16" ht="11.25" customHeight="1" x14ac:dyDescent="0.2">
      <c r="A449" s="148"/>
      <c r="B449" s="149"/>
      <c r="C449" s="103"/>
      <c r="D449" s="150"/>
      <c r="E449" s="87"/>
      <c r="F449" s="87"/>
      <c r="G449" s="87"/>
      <c r="H449" s="87"/>
      <c r="I449" s="87"/>
      <c r="J449" s="87"/>
      <c r="K449" s="87"/>
      <c r="L449" s="87"/>
      <c r="M449" s="87"/>
      <c r="N449" s="87"/>
      <c r="O449" s="87"/>
      <c r="P449" s="87"/>
    </row>
    <row r="450" spans="1:16" ht="11.25" customHeight="1" x14ac:dyDescent="0.2">
      <c r="A450" s="148"/>
      <c r="B450" s="149"/>
      <c r="C450" s="103"/>
      <c r="D450" s="150"/>
      <c r="E450" s="87"/>
      <c r="F450" s="87"/>
      <c r="G450" s="87"/>
      <c r="H450" s="87"/>
      <c r="I450" s="87"/>
      <c r="J450" s="87"/>
      <c r="K450" s="87"/>
      <c r="L450" s="87"/>
      <c r="M450" s="87"/>
      <c r="N450" s="87"/>
      <c r="O450" s="87"/>
      <c r="P450" s="87"/>
    </row>
    <row r="451" spans="1:16" ht="11.25" customHeight="1" x14ac:dyDescent="0.2">
      <c r="A451" s="148"/>
      <c r="B451" s="149"/>
      <c r="C451" s="103"/>
      <c r="D451" s="150"/>
      <c r="E451" s="87"/>
      <c r="F451" s="87"/>
      <c r="G451" s="87"/>
      <c r="H451" s="87"/>
      <c r="I451" s="87"/>
      <c r="J451" s="87"/>
      <c r="K451" s="87"/>
      <c r="L451" s="87"/>
      <c r="M451" s="87"/>
      <c r="N451" s="87"/>
      <c r="O451" s="87"/>
      <c r="P451" s="87"/>
    </row>
    <row r="452" spans="1:16" ht="11.25" customHeight="1" x14ac:dyDescent="0.2">
      <c r="A452" s="148"/>
      <c r="B452" s="149"/>
      <c r="C452" s="103"/>
      <c r="D452" s="150"/>
      <c r="E452" s="87"/>
      <c r="F452" s="87"/>
      <c r="G452" s="87"/>
      <c r="H452" s="87"/>
      <c r="I452" s="87"/>
      <c r="J452" s="87"/>
      <c r="K452" s="87"/>
      <c r="L452" s="87"/>
      <c r="M452" s="87"/>
      <c r="N452" s="87"/>
      <c r="O452" s="87"/>
      <c r="P452" s="87"/>
    </row>
    <row r="453" spans="1:16" ht="11.25" customHeight="1" x14ac:dyDescent="0.2">
      <c r="A453" s="148"/>
      <c r="B453" s="149"/>
      <c r="C453" s="103"/>
      <c r="D453" s="150"/>
      <c r="E453" s="87"/>
      <c r="F453" s="87"/>
      <c r="G453" s="87"/>
      <c r="H453" s="87"/>
      <c r="I453" s="87"/>
      <c r="J453" s="87"/>
      <c r="K453" s="87"/>
      <c r="L453" s="87"/>
      <c r="M453" s="87"/>
      <c r="N453" s="87"/>
      <c r="O453" s="87"/>
      <c r="P453" s="87"/>
    </row>
    <row r="454" spans="1:16" ht="11.25" customHeight="1" x14ac:dyDescent="0.2">
      <c r="A454" s="148"/>
      <c r="B454" s="149"/>
      <c r="C454" s="103"/>
      <c r="D454" s="150"/>
      <c r="E454" s="87"/>
      <c r="F454" s="87"/>
      <c r="G454" s="87"/>
      <c r="H454" s="87"/>
      <c r="I454" s="87"/>
      <c r="J454" s="87"/>
      <c r="K454" s="87"/>
      <c r="L454" s="87"/>
      <c r="M454" s="87"/>
      <c r="N454" s="87"/>
      <c r="O454" s="87"/>
      <c r="P454" s="87"/>
    </row>
    <row r="455" spans="1:16" ht="11.25" customHeight="1" x14ac:dyDescent="0.2">
      <c r="A455" s="148"/>
      <c r="B455" s="149"/>
      <c r="C455" s="103"/>
      <c r="D455" s="150"/>
      <c r="E455" s="87"/>
      <c r="F455" s="87"/>
      <c r="G455" s="87"/>
      <c r="H455" s="87"/>
      <c r="I455" s="87"/>
      <c r="J455" s="87"/>
      <c r="K455" s="87"/>
      <c r="L455" s="87"/>
      <c r="M455" s="87"/>
      <c r="N455" s="87"/>
      <c r="O455" s="87"/>
      <c r="P455" s="87"/>
    </row>
    <row r="456" spans="1:16" ht="11.25" customHeight="1" x14ac:dyDescent="0.2">
      <c r="A456" s="148"/>
      <c r="B456" s="149"/>
      <c r="C456" s="103"/>
      <c r="D456" s="150"/>
      <c r="E456" s="87"/>
      <c r="F456" s="87"/>
      <c r="G456" s="87"/>
      <c r="H456" s="87"/>
      <c r="I456" s="87"/>
      <c r="J456" s="87"/>
      <c r="K456" s="87"/>
      <c r="L456" s="87"/>
      <c r="M456" s="87"/>
      <c r="N456" s="87"/>
      <c r="O456" s="87"/>
      <c r="P456" s="87"/>
    </row>
    <row r="457" spans="1:16" ht="11.25" customHeight="1" x14ac:dyDescent="0.2">
      <c r="A457" s="148"/>
      <c r="B457" s="149"/>
      <c r="C457" s="103"/>
      <c r="D457" s="150"/>
      <c r="E457" s="87"/>
      <c r="F457" s="87"/>
      <c r="G457" s="87"/>
      <c r="H457" s="87"/>
      <c r="I457" s="87"/>
      <c r="J457" s="87"/>
      <c r="K457" s="87"/>
      <c r="L457" s="87"/>
      <c r="M457" s="87"/>
      <c r="N457" s="87"/>
      <c r="O457" s="87"/>
      <c r="P457" s="87"/>
    </row>
    <row r="458" spans="1:16" ht="11.25" customHeight="1" x14ac:dyDescent="0.2">
      <c r="A458" s="148"/>
      <c r="B458" s="149"/>
      <c r="C458" s="103"/>
      <c r="D458" s="150"/>
      <c r="E458" s="87"/>
      <c r="F458" s="87"/>
      <c r="G458" s="87"/>
      <c r="H458" s="87"/>
      <c r="I458" s="87"/>
      <c r="J458" s="87"/>
      <c r="K458" s="87"/>
      <c r="L458" s="87"/>
      <c r="M458" s="87"/>
      <c r="N458" s="87"/>
      <c r="O458" s="87"/>
      <c r="P458" s="87"/>
    </row>
    <row r="459" spans="1:16" ht="11.25" customHeight="1" x14ac:dyDescent="0.2">
      <c r="A459" s="148"/>
      <c r="B459" s="149"/>
      <c r="C459" s="103"/>
      <c r="D459" s="150"/>
      <c r="E459" s="87"/>
      <c r="F459" s="87"/>
      <c r="G459" s="87"/>
      <c r="H459" s="87"/>
      <c r="I459" s="87"/>
      <c r="J459" s="87"/>
      <c r="K459" s="87"/>
      <c r="L459" s="87"/>
      <c r="M459" s="87"/>
      <c r="N459" s="87"/>
      <c r="O459" s="87"/>
      <c r="P459" s="87"/>
    </row>
    <row r="460" spans="1:16" ht="11.25" customHeight="1" x14ac:dyDescent="0.2">
      <c r="A460" s="148"/>
      <c r="B460" s="149"/>
      <c r="C460" s="103"/>
      <c r="D460" s="150"/>
      <c r="E460" s="87"/>
      <c r="F460" s="87"/>
      <c r="G460" s="87"/>
      <c r="H460" s="87"/>
      <c r="I460" s="87"/>
      <c r="J460" s="87"/>
      <c r="K460" s="87"/>
      <c r="L460" s="87"/>
      <c r="M460" s="87"/>
      <c r="N460" s="87"/>
      <c r="O460" s="87"/>
      <c r="P460" s="87"/>
    </row>
    <row r="461" spans="1:16" ht="11.25" customHeight="1" x14ac:dyDescent="0.2">
      <c r="A461" s="148"/>
      <c r="B461" s="149"/>
      <c r="C461" s="103"/>
      <c r="D461" s="150"/>
      <c r="E461" s="87"/>
      <c r="F461" s="87"/>
      <c r="G461" s="87"/>
      <c r="H461" s="87"/>
      <c r="I461" s="87"/>
      <c r="J461" s="87"/>
      <c r="K461" s="87"/>
      <c r="L461" s="87"/>
      <c r="M461" s="87"/>
      <c r="N461" s="87"/>
      <c r="O461" s="87"/>
      <c r="P461" s="87"/>
    </row>
    <row r="462" spans="1:16" ht="11.25" customHeight="1" x14ac:dyDescent="0.2">
      <c r="A462" s="148"/>
      <c r="B462" s="149"/>
      <c r="C462" s="103"/>
      <c r="D462" s="150"/>
      <c r="E462" s="87"/>
      <c r="F462" s="87"/>
      <c r="G462" s="87"/>
      <c r="H462" s="87"/>
      <c r="I462" s="87"/>
      <c r="J462" s="87"/>
      <c r="K462" s="87"/>
      <c r="L462" s="87"/>
      <c r="M462" s="87"/>
      <c r="N462" s="87"/>
      <c r="O462" s="87"/>
      <c r="P462" s="87"/>
    </row>
    <row r="463" spans="1:16" ht="11.25" customHeight="1" x14ac:dyDescent="0.2">
      <c r="A463" s="148"/>
      <c r="B463" s="149"/>
      <c r="C463" s="103"/>
      <c r="D463" s="150"/>
      <c r="E463" s="87"/>
      <c r="F463" s="87"/>
      <c r="G463" s="87"/>
      <c r="H463" s="87"/>
      <c r="I463" s="87"/>
      <c r="J463" s="87"/>
      <c r="K463" s="87"/>
      <c r="L463" s="87"/>
      <c r="M463" s="87"/>
      <c r="N463" s="87"/>
      <c r="O463" s="87"/>
      <c r="P463" s="87"/>
    </row>
    <row r="464" spans="1:16" ht="11.25" customHeight="1" x14ac:dyDescent="0.2">
      <c r="A464" s="148"/>
      <c r="B464" s="149"/>
      <c r="C464" s="103"/>
      <c r="D464" s="150"/>
      <c r="E464" s="87"/>
      <c r="F464" s="87"/>
      <c r="G464" s="87"/>
      <c r="H464" s="87"/>
      <c r="I464" s="87"/>
      <c r="J464" s="87"/>
      <c r="K464" s="87"/>
      <c r="L464" s="87"/>
      <c r="M464" s="87"/>
      <c r="N464" s="87"/>
      <c r="O464" s="87"/>
      <c r="P464" s="87"/>
    </row>
    <row r="465" spans="1:16" ht="11.25" customHeight="1" x14ac:dyDescent="0.2">
      <c r="A465" s="148"/>
      <c r="B465" s="149"/>
      <c r="C465" s="103"/>
      <c r="D465" s="150"/>
      <c r="E465" s="87"/>
      <c r="F465" s="87"/>
      <c r="G465" s="87"/>
      <c r="H465" s="87"/>
      <c r="I465" s="87"/>
      <c r="J465" s="87"/>
      <c r="K465" s="87"/>
      <c r="L465" s="87"/>
      <c r="M465" s="87"/>
      <c r="N465" s="87"/>
      <c r="O465" s="87"/>
      <c r="P465" s="87"/>
    </row>
    <row r="466" spans="1:16" ht="11.25" customHeight="1" x14ac:dyDescent="0.2">
      <c r="A466" s="148"/>
      <c r="B466" s="149"/>
      <c r="C466" s="103"/>
      <c r="D466" s="150"/>
      <c r="E466" s="87"/>
      <c r="F466" s="87"/>
      <c r="G466" s="87"/>
      <c r="H466" s="87"/>
      <c r="I466" s="87"/>
      <c r="J466" s="87"/>
      <c r="K466" s="87"/>
      <c r="L466" s="87"/>
      <c r="M466" s="87"/>
      <c r="N466" s="87"/>
      <c r="O466" s="87"/>
      <c r="P466" s="87"/>
    </row>
    <row r="467" spans="1:16" ht="11.25" customHeight="1" x14ac:dyDescent="0.2">
      <c r="A467" s="148"/>
      <c r="B467" s="149"/>
      <c r="C467" s="103"/>
      <c r="D467" s="150"/>
      <c r="E467" s="87"/>
      <c r="F467" s="87"/>
      <c r="G467" s="87"/>
      <c r="H467" s="87"/>
      <c r="I467" s="87"/>
      <c r="J467" s="87"/>
      <c r="K467" s="87"/>
      <c r="L467" s="87"/>
      <c r="M467" s="87"/>
      <c r="N467" s="87"/>
      <c r="O467" s="87"/>
      <c r="P467" s="87"/>
    </row>
    <row r="468" spans="1:16" ht="11.25" customHeight="1" x14ac:dyDescent="0.2">
      <c r="A468" s="148"/>
      <c r="B468" s="149"/>
      <c r="C468" s="103"/>
      <c r="D468" s="150"/>
      <c r="E468" s="87"/>
      <c r="F468" s="87"/>
      <c r="G468" s="87"/>
      <c r="H468" s="87"/>
      <c r="I468" s="87"/>
      <c r="J468" s="87"/>
      <c r="K468" s="87"/>
      <c r="L468" s="87"/>
      <c r="M468" s="87"/>
      <c r="N468" s="87"/>
      <c r="O468" s="87"/>
      <c r="P468" s="87"/>
    </row>
    <row r="469" spans="1:16" ht="11.25" customHeight="1" x14ac:dyDescent="0.2">
      <c r="A469" s="148"/>
      <c r="B469" s="149"/>
      <c r="C469" s="103"/>
      <c r="D469" s="150"/>
      <c r="E469" s="87"/>
      <c r="F469" s="87"/>
      <c r="G469" s="87"/>
      <c r="H469" s="87"/>
      <c r="I469" s="87"/>
      <c r="J469" s="87"/>
      <c r="K469" s="87"/>
      <c r="L469" s="87"/>
      <c r="M469" s="87"/>
      <c r="N469" s="87"/>
      <c r="O469" s="87"/>
      <c r="P469" s="87"/>
    </row>
    <row r="470" spans="1:16" ht="11.25" customHeight="1" x14ac:dyDescent="0.2">
      <c r="A470" s="148"/>
      <c r="B470" s="149"/>
      <c r="C470" s="103"/>
      <c r="D470" s="150"/>
      <c r="E470" s="87"/>
      <c r="F470" s="87"/>
      <c r="G470" s="87"/>
      <c r="H470" s="87"/>
      <c r="I470" s="87"/>
      <c r="J470" s="87"/>
      <c r="K470" s="87"/>
      <c r="L470" s="87"/>
      <c r="M470" s="87"/>
      <c r="N470" s="87"/>
      <c r="O470" s="87"/>
      <c r="P470" s="87"/>
    </row>
    <row r="471" spans="1:16" ht="11.25" customHeight="1" x14ac:dyDescent="0.2">
      <c r="A471" s="148"/>
      <c r="B471" s="149"/>
      <c r="C471" s="103"/>
      <c r="D471" s="150"/>
      <c r="E471" s="87"/>
      <c r="F471" s="87"/>
      <c r="G471" s="87"/>
      <c r="H471" s="87"/>
      <c r="I471" s="87"/>
      <c r="J471" s="87"/>
      <c r="K471" s="87"/>
      <c r="L471" s="87"/>
      <c r="M471" s="87"/>
      <c r="N471" s="87"/>
      <c r="O471" s="87"/>
      <c r="P471" s="87"/>
    </row>
    <row r="472" spans="1:16" ht="11.25" customHeight="1" x14ac:dyDescent="0.2">
      <c r="A472" s="148"/>
      <c r="B472" s="149"/>
      <c r="C472" s="103"/>
      <c r="D472" s="150"/>
      <c r="E472" s="87"/>
      <c r="F472" s="87"/>
      <c r="G472" s="87"/>
      <c r="H472" s="87"/>
      <c r="I472" s="87"/>
      <c r="J472" s="87"/>
      <c r="K472" s="87"/>
      <c r="L472" s="87"/>
      <c r="M472" s="87"/>
      <c r="N472" s="87"/>
      <c r="O472" s="87"/>
      <c r="P472" s="87"/>
    </row>
    <row r="473" spans="1:16" ht="11.25" customHeight="1" x14ac:dyDescent="0.2">
      <c r="A473" s="148"/>
      <c r="B473" s="149"/>
      <c r="C473" s="103"/>
      <c r="D473" s="150"/>
      <c r="E473" s="87"/>
      <c r="F473" s="87"/>
      <c r="G473" s="87"/>
      <c r="H473" s="87"/>
      <c r="I473" s="87"/>
      <c r="J473" s="87"/>
      <c r="K473" s="87"/>
      <c r="L473" s="87"/>
      <c r="M473" s="87"/>
      <c r="N473" s="87"/>
      <c r="O473" s="87"/>
      <c r="P473" s="87"/>
    </row>
    <row r="474" spans="1:16" ht="11.25" customHeight="1" x14ac:dyDescent="0.2">
      <c r="A474" s="148"/>
      <c r="B474" s="149"/>
      <c r="C474" s="103"/>
      <c r="D474" s="150"/>
      <c r="E474" s="87"/>
      <c r="F474" s="87"/>
      <c r="G474" s="87"/>
      <c r="H474" s="87"/>
      <c r="I474" s="87"/>
      <c r="J474" s="87"/>
      <c r="K474" s="87"/>
      <c r="L474" s="87"/>
      <c r="M474" s="87"/>
      <c r="N474" s="87"/>
      <c r="O474" s="87"/>
      <c r="P474" s="87"/>
    </row>
    <row r="475" spans="1:16" ht="11.25" customHeight="1" x14ac:dyDescent="0.2">
      <c r="A475" s="148"/>
      <c r="B475" s="149"/>
      <c r="C475" s="103"/>
      <c r="D475" s="150"/>
      <c r="E475" s="87"/>
      <c r="F475" s="87"/>
      <c r="G475" s="87"/>
      <c r="H475" s="87"/>
      <c r="I475" s="87"/>
      <c r="J475" s="87"/>
      <c r="K475" s="87"/>
      <c r="L475" s="87"/>
      <c r="M475" s="87"/>
      <c r="N475" s="87"/>
      <c r="O475" s="87"/>
      <c r="P475" s="87"/>
    </row>
    <row r="476" spans="1:16" ht="11.25" customHeight="1" x14ac:dyDescent="0.2">
      <c r="A476" s="148"/>
      <c r="B476" s="149"/>
      <c r="C476" s="103"/>
      <c r="D476" s="150"/>
      <c r="E476" s="87"/>
      <c r="F476" s="87"/>
      <c r="G476" s="87"/>
      <c r="H476" s="87"/>
      <c r="I476" s="87"/>
      <c r="J476" s="87"/>
      <c r="K476" s="87"/>
      <c r="L476" s="87"/>
      <c r="M476" s="87"/>
      <c r="N476" s="87"/>
      <c r="O476" s="87"/>
      <c r="P476" s="87"/>
    </row>
    <row r="477" spans="1:16" ht="11.25" customHeight="1" x14ac:dyDescent="0.2">
      <c r="A477" s="148"/>
      <c r="B477" s="149"/>
      <c r="C477" s="103"/>
      <c r="D477" s="150"/>
      <c r="E477" s="87"/>
      <c r="F477" s="87"/>
      <c r="G477" s="87"/>
      <c r="H477" s="87"/>
      <c r="I477" s="87"/>
      <c r="J477" s="87"/>
      <c r="K477" s="87"/>
      <c r="L477" s="87"/>
      <c r="M477" s="87"/>
      <c r="N477" s="87"/>
      <c r="O477" s="87"/>
      <c r="P477" s="87"/>
    </row>
    <row r="478" spans="1:16" ht="11.25" customHeight="1" x14ac:dyDescent="0.2">
      <c r="A478" s="148"/>
      <c r="B478" s="149"/>
      <c r="C478" s="103"/>
      <c r="D478" s="150"/>
      <c r="E478" s="87"/>
      <c r="F478" s="87"/>
      <c r="G478" s="87"/>
      <c r="H478" s="87"/>
      <c r="I478" s="87"/>
      <c r="J478" s="87"/>
      <c r="K478" s="87"/>
      <c r="L478" s="87"/>
      <c r="M478" s="87"/>
      <c r="N478" s="87"/>
      <c r="O478" s="87"/>
      <c r="P478" s="87"/>
    </row>
    <row r="479" spans="1:16" ht="11.25" customHeight="1" x14ac:dyDescent="0.2">
      <c r="A479" s="148"/>
      <c r="B479" s="149"/>
      <c r="C479" s="103"/>
      <c r="D479" s="150"/>
      <c r="E479" s="87"/>
      <c r="F479" s="87"/>
      <c r="G479" s="87"/>
      <c r="H479" s="87"/>
      <c r="I479" s="87"/>
      <c r="J479" s="87"/>
      <c r="K479" s="87"/>
      <c r="L479" s="87"/>
      <c r="M479" s="87"/>
      <c r="N479" s="87"/>
      <c r="O479" s="87"/>
      <c r="P479" s="87"/>
    </row>
    <row r="480" spans="1:16" ht="11.25" customHeight="1" x14ac:dyDescent="0.2">
      <c r="A480" s="148"/>
      <c r="B480" s="149"/>
      <c r="C480" s="103"/>
      <c r="D480" s="150"/>
      <c r="E480" s="87"/>
      <c r="F480" s="87"/>
      <c r="G480" s="87"/>
      <c r="H480" s="87"/>
      <c r="I480" s="87"/>
      <c r="J480" s="87"/>
      <c r="K480" s="87"/>
      <c r="L480" s="87"/>
      <c r="M480" s="87"/>
      <c r="N480" s="87"/>
      <c r="O480" s="87"/>
      <c r="P480" s="87"/>
    </row>
    <row r="481" spans="1:16" ht="11.25" customHeight="1" x14ac:dyDescent="0.2">
      <c r="A481" s="148"/>
      <c r="B481" s="149"/>
      <c r="C481" s="103"/>
      <c r="D481" s="150"/>
      <c r="E481" s="87"/>
      <c r="F481" s="87"/>
      <c r="G481" s="87"/>
      <c r="H481" s="87"/>
      <c r="I481" s="87"/>
      <c r="J481" s="87"/>
      <c r="K481" s="87"/>
      <c r="L481" s="87"/>
      <c r="M481" s="87"/>
      <c r="N481" s="87"/>
      <c r="O481" s="87"/>
      <c r="P481" s="87"/>
    </row>
    <row r="482" spans="1:16" ht="11.25" customHeight="1" x14ac:dyDescent="0.2">
      <c r="A482" s="148"/>
      <c r="B482" s="149"/>
      <c r="C482" s="103"/>
      <c r="D482" s="150"/>
      <c r="E482" s="87"/>
      <c r="F482" s="87"/>
      <c r="G482" s="87"/>
      <c r="H482" s="87"/>
      <c r="I482" s="87"/>
      <c r="J482" s="87"/>
      <c r="K482" s="87"/>
      <c r="L482" s="87"/>
      <c r="M482" s="87"/>
      <c r="N482" s="87"/>
      <c r="O482" s="87"/>
      <c r="P482" s="87"/>
    </row>
    <row r="483" spans="1:16" ht="11.25" customHeight="1" x14ac:dyDescent="0.2">
      <c r="A483" s="148"/>
      <c r="B483" s="149"/>
      <c r="C483" s="103"/>
      <c r="D483" s="150"/>
      <c r="E483" s="87"/>
      <c r="F483" s="87"/>
      <c r="G483" s="87"/>
      <c r="H483" s="87"/>
      <c r="I483" s="87"/>
      <c r="J483" s="87"/>
      <c r="K483" s="87"/>
      <c r="L483" s="87"/>
      <c r="M483" s="87"/>
      <c r="N483" s="87"/>
      <c r="O483" s="87"/>
      <c r="P483" s="87"/>
    </row>
    <row r="484" spans="1:16" ht="11.25" customHeight="1" x14ac:dyDescent="0.2">
      <c r="A484" s="148"/>
      <c r="B484" s="149"/>
      <c r="C484" s="103"/>
      <c r="D484" s="150"/>
      <c r="E484" s="87"/>
      <c r="F484" s="87"/>
      <c r="G484" s="87"/>
      <c r="H484" s="87"/>
      <c r="I484" s="87"/>
      <c r="J484" s="87"/>
      <c r="K484" s="87"/>
      <c r="L484" s="87"/>
      <c r="M484" s="87"/>
      <c r="N484" s="87"/>
      <c r="O484" s="87"/>
      <c r="P484" s="87"/>
    </row>
    <row r="485" spans="1:16" ht="11.25" customHeight="1" x14ac:dyDescent="0.2">
      <c r="A485" s="148"/>
      <c r="B485" s="149"/>
      <c r="C485" s="103"/>
      <c r="D485" s="150"/>
      <c r="E485" s="87"/>
      <c r="F485" s="87"/>
      <c r="G485" s="87"/>
      <c r="H485" s="87"/>
      <c r="I485" s="87"/>
      <c r="J485" s="87"/>
      <c r="K485" s="87"/>
      <c r="L485" s="87"/>
      <c r="M485" s="87"/>
      <c r="N485" s="87"/>
      <c r="O485" s="87"/>
      <c r="P485" s="87"/>
    </row>
    <row r="486" spans="1:16" ht="11.25" customHeight="1" x14ac:dyDescent="0.2">
      <c r="A486" s="148"/>
      <c r="B486" s="149"/>
      <c r="C486" s="103"/>
      <c r="D486" s="150"/>
      <c r="E486" s="87"/>
      <c r="F486" s="87"/>
      <c r="G486" s="87"/>
      <c r="H486" s="87"/>
      <c r="I486" s="87"/>
      <c r="J486" s="87"/>
      <c r="K486" s="87"/>
      <c r="L486" s="87"/>
      <c r="M486" s="87"/>
      <c r="N486" s="87"/>
      <c r="O486" s="87"/>
      <c r="P486" s="87"/>
    </row>
    <row r="487" spans="1:16" ht="11.25" customHeight="1" x14ac:dyDescent="0.2">
      <c r="A487" s="148"/>
      <c r="B487" s="149"/>
      <c r="C487" s="103"/>
      <c r="D487" s="150"/>
      <c r="E487" s="87"/>
      <c r="F487" s="87"/>
      <c r="G487" s="87"/>
      <c r="H487" s="87"/>
      <c r="I487" s="87"/>
      <c r="J487" s="87"/>
      <c r="K487" s="87"/>
      <c r="L487" s="87"/>
      <c r="M487" s="87"/>
      <c r="N487" s="87"/>
      <c r="O487" s="87"/>
      <c r="P487" s="87"/>
    </row>
    <row r="488" spans="1:16" ht="11.25" customHeight="1" x14ac:dyDescent="0.2">
      <c r="A488" s="148"/>
      <c r="B488" s="149"/>
      <c r="C488" s="103"/>
      <c r="D488" s="150"/>
      <c r="E488" s="87"/>
      <c r="F488" s="87"/>
      <c r="G488" s="87"/>
      <c r="H488" s="87"/>
      <c r="I488" s="87"/>
      <c r="J488" s="87"/>
      <c r="K488" s="87"/>
      <c r="L488" s="87"/>
      <c r="M488" s="87"/>
      <c r="N488" s="87"/>
      <c r="O488" s="87"/>
      <c r="P488" s="87"/>
    </row>
    <row r="489" spans="1:16" ht="11.25" customHeight="1" x14ac:dyDescent="0.2">
      <c r="A489" s="148"/>
      <c r="B489" s="149"/>
      <c r="C489" s="103"/>
      <c r="D489" s="150"/>
      <c r="E489" s="87"/>
      <c r="F489" s="87"/>
      <c r="G489" s="87"/>
      <c r="H489" s="87"/>
      <c r="I489" s="87"/>
      <c r="J489" s="87"/>
      <c r="K489" s="87"/>
      <c r="L489" s="87"/>
      <c r="M489" s="87"/>
      <c r="N489" s="87"/>
      <c r="O489" s="87"/>
      <c r="P489" s="87"/>
    </row>
    <row r="490" spans="1:16" ht="11.25" customHeight="1" x14ac:dyDescent="0.2">
      <c r="A490" s="148"/>
      <c r="B490" s="149"/>
      <c r="C490" s="103"/>
      <c r="D490" s="150"/>
      <c r="E490" s="87"/>
      <c r="F490" s="87"/>
      <c r="G490" s="87"/>
      <c r="H490" s="87"/>
      <c r="I490" s="87"/>
      <c r="J490" s="87"/>
      <c r="K490" s="87"/>
      <c r="L490" s="87"/>
      <c r="M490" s="87"/>
      <c r="N490" s="87"/>
      <c r="O490" s="87"/>
      <c r="P490" s="87"/>
    </row>
    <row r="491" spans="1:16" ht="11.25" customHeight="1" x14ac:dyDescent="0.2">
      <c r="A491" s="148"/>
      <c r="B491" s="149"/>
      <c r="C491" s="103"/>
      <c r="D491" s="150"/>
      <c r="E491" s="87"/>
      <c r="F491" s="87"/>
      <c r="G491" s="87"/>
      <c r="H491" s="87"/>
      <c r="I491" s="87"/>
      <c r="J491" s="87"/>
      <c r="K491" s="87"/>
      <c r="L491" s="87"/>
      <c r="M491" s="87"/>
      <c r="N491" s="87"/>
      <c r="O491" s="87"/>
      <c r="P491" s="87"/>
    </row>
    <row r="492" spans="1:16" ht="11.25" customHeight="1" x14ac:dyDescent="0.2">
      <c r="A492" s="148"/>
      <c r="B492" s="149"/>
      <c r="C492" s="103"/>
      <c r="D492" s="150"/>
      <c r="E492" s="87"/>
      <c r="F492" s="87"/>
      <c r="G492" s="87"/>
      <c r="H492" s="87"/>
      <c r="I492" s="87"/>
      <c r="J492" s="87"/>
      <c r="K492" s="87"/>
      <c r="L492" s="87"/>
      <c r="M492" s="87"/>
      <c r="N492" s="87"/>
      <c r="O492" s="87"/>
      <c r="P492" s="87"/>
    </row>
    <row r="493" spans="1:16" ht="11.25" customHeight="1" x14ac:dyDescent="0.2">
      <c r="A493" s="148"/>
      <c r="B493" s="149"/>
      <c r="C493" s="103"/>
      <c r="D493" s="150"/>
      <c r="E493" s="87"/>
      <c r="F493" s="87"/>
      <c r="G493" s="87"/>
      <c r="H493" s="87"/>
      <c r="I493" s="87"/>
      <c r="J493" s="87"/>
      <c r="K493" s="87"/>
      <c r="L493" s="87"/>
      <c r="M493" s="87"/>
      <c r="N493" s="87"/>
      <c r="O493" s="87"/>
      <c r="P493" s="87"/>
    </row>
    <row r="494" spans="1:16" ht="11.25" customHeight="1" x14ac:dyDescent="0.2">
      <c r="A494" s="148"/>
      <c r="B494" s="149"/>
      <c r="C494" s="103"/>
      <c r="D494" s="150"/>
      <c r="E494" s="87"/>
      <c r="F494" s="87"/>
      <c r="G494" s="87"/>
      <c r="H494" s="87"/>
      <c r="I494" s="87"/>
      <c r="J494" s="87"/>
      <c r="K494" s="87"/>
      <c r="L494" s="87"/>
      <c r="M494" s="87"/>
      <c r="N494" s="87"/>
      <c r="O494" s="87"/>
      <c r="P494" s="87"/>
    </row>
    <row r="495" spans="1:16" ht="11.25" customHeight="1" x14ac:dyDescent="0.2">
      <c r="A495" s="148"/>
      <c r="B495" s="149"/>
      <c r="C495" s="103"/>
      <c r="D495" s="150"/>
      <c r="E495" s="87"/>
      <c r="F495" s="87"/>
      <c r="G495" s="87"/>
      <c r="H495" s="87"/>
      <c r="I495" s="87"/>
      <c r="J495" s="87"/>
      <c r="K495" s="87"/>
      <c r="L495" s="87"/>
      <c r="M495" s="87"/>
      <c r="N495" s="87"/>
      <c r="O495" s="87"/>
      <c r="P495" s="87"/>
    </row>
    <row r="496" spans="1:16" ht="11.25" customHeight="1" x14ac:dyDescent="0.2">
      <c r="A496" s="148"/>
      <c r="B496" s="149"/>
      <c r="C496" s="103"/>
      <c r="D496" s="150"/>
      <c r="E496" s="87"/>
      <c r="F496" s="87"/>
      <c r="G496" s="87"/>
      <c r="H496" s="87"/>
      <c r="I496" s="87"/>
      <c r="J496" s="87"/>
      <c r="K496" s="87"/>
      <c r="L496" s="87"/>
      <c r="M496" s="87"/>
      <c r="N496" s="87"/>
      <c r="O496" s="87"/>
      <c r="P496" s="87"/>
    </row>
    <row r="497" spans="1:16" ht="11.25" customHeight="1" x14ac:dyDescent="0.2">
      <c r="A497" s="148"/>
      <c r="B497" s="149"/>
      <c r="C497" s="103"/>
      <c r="D497" s="150"/>
      <c r="E497" s="87"/>
      <c r="F497" s="87"/>
      <c r="G497" s="87"/>
      <c r="H497" s="87"/>
      <c r="I497" s="87"/>
      <c r="J497" s="87"/>
      <c r="K497" s="87"/>
      <c r="L497" s="87"/>
      <c r="M497" s="87"/>
      <c r="N497" s="87"/>
      <c r="O497" s="87"/>
      <c r="P497" s="87"/>
    </row>
    <row r="498" spans="1:16" ht="11.25" customHeight="1" x14ac:dyDescent="0.2">
      <c r="A498" s="148"/>
      <c r="B498" s="149"/>
      <c r="C498" s="103"/>
      <c r="D498" s="150"/>
      <c r="E498" s="87"/>
      <c r="F498" s="87"/>
      <c r="G498" s="87"/>
      <c r="H498" s="87"/>
      <c r="I498" s="87"/>
      <c r="J498" s="87"/>
      <c r="K498" s="87"/>
      <c r="L498" s="87"/>
      <c r="M498" s="87"/>
      <c r="N498" s="87"/>
      <c r="O498" s="87"/>
      <c r="P498" s="87"/>
    </row>
    <row r="499" spans="1:16" ht="11.25" customHeight="1" x14ac:dyDescent="0.2">
      <c r="A499" s="148"/>
      <c r="B499" s="149"/>
      <c r="C499" s="103"/>
      <c r="D499" s="150"/>
      <c r="E499" s="87"/>
      <c r="F499" s="87"/>
      <c r="G499" s="87"/>
      <c r="H499" s="87"/>
      <c r="I499" s="87"/>
      <c r="J499" s="87"/>
      <c r="K499" s="87"/>
      <c r="L499" s="87"/>
      <c r="M499" s="87"/>
      <c r="N499" s="87"/>
      <c r="O499" s="87"/>
      <c r="P499" s="87"/>
    </row>
    <row r="500" spans="1:16" ht="11.25" customHeight="1" x14ac:dyDescent="0.2">
      <c r="A500" s="148"/>
      <c r="B500" s="149"/>
      <c r="C500" s="103"/>
      <c r="D500" s="150"/>
      <c r="E500" s="87"/>
      <c r="F500" s="87"/>
      <c r="G500" s="87"/>
      <c r="H500" s="87"/>
      <c r="I500" s="87"/>
      <c r="J500" s="87"/>
      <c r="K500" s="87"/>
      <c r="L500" s="87"/>
      <c r="M500" s="87"/>
      <c r="N500" s="87"/>
      <c r="O500" s="87"/>
      <c r="P500" s="87"/>
    </row>
    <row r="501" spans="1:16" ht="11.25" customHeight="1" x14ac:dyDescent="0.2">
      <c r="A501" s="148"/>
      <c r="B501" s="149"/>
      <c r="C501" s="103"/>
      <c r="D501" s="150"/>
      <c r="E501" s="87"/>
      <c r="F501" s="87"/>
      <c r="G501" s="87"/>
      <c r="H501" s="87"/>
      <c r="I501" s="87"/>
      <c r="J501" s="87"/>
      <c r="K501" s="87"/>
      <c r="L501" s="87"/>
      <c r="M501" s="87"/>
      <c r="N501" s="87"/>
      <c r="O501" s="87"/>
      <c r="P501" s="87"/>
    </row>
    <row r="502" spans="1:16" ht="11.25" customHeight="1" x14ac:dyDescent="0.2">
      <c r="A502" s="148"/>
      <c r="B502" s="149"/>
      <c r="C502" s="103"/>
      <c r="D502" s="150"/>
      <c r="E502" s="87"/>
      <c r="F502" s="87"/>
      <c r="G502" s="87"/>
      <c r="H502" s="87"/>
      <c r="I502" s="87"/>
      <c r="J502" s="87"/>
      <c r="K502" s="87"/>
      <c r="L502" s="87"/>
      <c r="M502" s="87"/>
      <c r="N502" s="87"/>
      <c r="O502" s="87"/>
      <c r="P502" s="87"/>
    </row>
    <row r="503" spans="1:16" ht="11.25" customHeight="1" x14ac:dyDescent="0.2">
      <c r="A503" s="148"/>
      <c r="B503" s="149"/>
      <c r="C503" s="103"/>
      <c r="D503" s="150"/>
      <c r="E503" s="87"/>
      <c r="F503" s="87"/>
      <c r="G503" s="87"/>
      <c r="H503" s="87"/>
      <c r="I503" s="87"/>
      <c r="J503" s="87"/>
      <c r="K503" s="87"/>
      <c r="L503" s="87"/>
      <c r="M503" s="87"/>
      <c r="N503" s="87"/>
      <c r="O503" s="87"/>
      <c r="P503" s="87"/>
    </row>
    <row r="504" spans="1:16" ht="11.25" customHeight="1" x14ac:dyDescent="0.2">
      <c r="A504" s="148"/>
      <c r="B504" s="149"/>
      <c r="C504" s="103"/>
      <c r="D504" s="150"/>
      <c r="E504" s="87"/>
      <c r="F504" s="87"/>
      <c r="G504" s="87"/>
      <c r="H504" s="87"/>
      <c r="I504" s="87"/>
      <c r="J504" s="87"/>
      <c r="K504" s="87"/>
      <c r="L504" s="87"/>
      <c r="M504" s="87"/>
      <c r="N504" s="87"/>
      <c r="O504" s="87"/>
      <c r="P504" s="87"/>
    </row>
    <row r="505" spans="1:16" ht="11.25" customHeight="1" x14ac:dyDescent="0.2">
      <c r="A505" s="148"/>
      <c r="B505" s="149"/>
      <c r="C505" s="103"/>
      <c r="D505" s="150"/>
      <c r="E505" s="87"/>
      <c r="F505" s="87"/>
      <c r="G505" s="87"/>
      <c r="H505" s="87"/>
      <c r="I505" s="87"/>
      <c r="J505" s="87"/>
      <c r="K505" s="87"/>
      <c r="L505" s="87"/>
      <c r="M505" s="87"/>
      <c r="N505" s="87"/>
      <c r="O505" s="87"/>
      <c r="P505" s="87"/>
    </row>
    <row r="506" spans="1:16" ht="11.25" customHeight="1" x14ac:dyDescent="0.2">
      <c r="A506" s="148"/>
      <c r="B506" s="149"/>
      <c r="C506" s="103"/>
      <c r="D506" s="150"/>
      <c r="E506" s="87"/>
      <c r="F506" s="87"/>
      <c r="G506" s="87"/>
      <c r="H506" s="87"/>
      <c r="I506" s="87"/>
      <c r="J506" s="87"/>
      <c r="K506" s="87"/>
      <c r="L506" s="87"/>
      <c r="M506" s="87"/>
      <c r="N506" s="87"/>
      <c r="O506" s="87"/>
      <c r="P506" s="87"/>
    </row>
    <row r="507" spans="1:16" ht="11.25" customHeight="1" x14ac:dyDescent="0.2">
      <c r="A507" s="148"/>
      <c r="B507" s="149"/>
      <c r="C507" s="103"/>
      <c r="D507" s="150"/>
      <c r="E507" s="87"/>
      <c r="F507" s="87"/>
      <c r="G507" s="87"/>
      <c r="H507" s="87"/>
      <c r="I507" s="87"/>
      <c r="J507" s="87"/>
      <c r="K507" s="87"/>
      <c r="L507" s="87"/>
      <c r="M507" s="87"/>
      <c r="N507" s="87"/>
      <c r="O507" s="87"/>
      <c r="P507" s="87"/>
    </row>
    <row r="508" spans="1:16" ht="11.25" customHeight="1" x14ac:dyDescent="0.2">
      <c r="A508" s="148"/>
      <c r="B508" s="149"/>
      <c r="C508" s="103"/>
      <c r="D508" s="150"/>
      <c r="E508" s="87"/>
      <c r="F508" s="87"/>
      <c r="G508" s="87"/>
      <c r="H508" s="87"/>
      <c r="I508" s="87"/>
      <c r="J508" s="87"/>
      <c r="K508" s="87"/>
      <c r="L508" s="87"/>
      <c r="M508" s="87"/>
      <c r="N508" s="87"/>
      <c r="O508" s="87"/>
      <c r="P508" s="87"/>
    </row>
    <row r="509" spans="1:16" ht="11.25" customHeight="1" x14ac:dyDescent="0.2">
      <c r="A509" s="148"/>
      <c r="B509" s="149"/>
      <c r="C509" s="103"/>
      <c r="D509" s="150"/>
      <c r="E509" s="87"/>
      <c r="F509" s="87"/>
      <c r="G509" s="87"/>
      <c r="H509" s="87"/>
      <c r="I509" s="87"/>
      <c r="J509" s="87"/>
      <c r="K509" s="87"/>
      <c r="L509" s="87"/>
      <c r="M509" s="87"/>
      <c r="N509" s="87"/>
      <c r="O509" s="87"/>
      <c r="P509" s="87"/>
    </row>
    <row r="510" spans="1:16" ht="11.25" customHeight="1" x14ac:dyDescent="0.2">
      <c r="A510" s="148"/>
      <c r="B510" s="149"/>
      <c r="C510" s="103"/>
      <c r="D510" s="150"/>
      <c r="E510" s="87"/>
      <c r="F510" s="87"/>
      <c r="G510" s="87"/>
      <c r="H510" s="87"/>
      <c r="I510" s="87"/>
      <c r="J510" s="87"/>
      <c r="K510" s="87"/>
      <c r="L510" s="87"/>
      <c r="M510" s="87"/>
      <c r="N510" s="87"/>
      <c r="O510" s="87"/>
      <c r="P510" s="87"/>
    </row>
    <row r="511" spans="1:16" ht="11.25" customHeight="1" x14ac:dyDescent="0.2">
      <c r="A511" s="148"/>
      <c r="B511" s="149"/>
      <c r="C511" s="103"/>
      <c r="D511" s="150"/>
      <c r="E511" s="87"/>
      <c r="F511" s="87"/>
      <c r="G511" s="87"/>
      <c r="H511" s="87"/>
      <c r="I511" s="87"/>
      <c r="J511" s="87"/>
      <c r="K511" s="87"/>
      <c r="L511" s="87"/>
      <c r="M511" s="87"/>
      <c r="N511" s="87"/>
      <c r="O511" s="87"/>
      <c r="P511" s="87"/>
    </row>
    <row r="512" spans="1:16" ht="11.25" customHeight="1" x14ac:dyDescent="0.2">
      <c r="A512" s="148"/>
      <c r="B512" s="149"/>
      <c r="C512" s="103"/>
      <c r="D512" s="150"/>
      <c r="E512" s="87"/>
      <c r="F512" s="87"/>
      <c r="G512" s="87"/>
      <c r="H512" s="87"/>
      <c r="I512" s="87"/>
      <c r="J512" s="87"/>
      <c r="K512" s="87"/>
      <c r="L512" s="87"/>
      <c r="M512" s="87"/>
      <c r="N512" s="87"/>
      <c r="O512" s="87"/>
      <c r="P512" s="87"/>
    </row>
    <row r="513" spans="1:16" ht="11.25" customHeight="1" x14ac:dyDescent="0.2">
      <c r="A513" s="148"/>
      <c r="B513" s="149"/>
      <c r="C513" s="103"/>
      <c r="D513" s="150"/>
      <c r="E513" s="87"/>
      <c r="F513" s="87"/>
      <c r="G513" s="87"/>
      <c r="H513" s="87"/>
      <c r="I513" s="87"/>
      <c r="J513" s="87"/>
      <c r="K513" s="87"/>
      <c r="L513" s="87"/>
      <c r="M513" s="87"/>
      <c r="N513" s="87"/>
      <c r="O513" s="87"/>
      <c r="P513" s="87"/>
    </row>
    <row r="514" spans="1:16" ht="11.25" customHeight="1" x14ac:dyDescent="0.2">
      <c r="A514" s="148"/>
      <c r="B514" s="149"/>
      <c r="C514" s="103"/>
      <c r="D514" s="150"/>
      <c r="E514" s="87"/>
      <c r="F514" s="87"/>
      <c r="G514" s="87"/>
      <c r="H514" s="87"/>
      <c r="I514" s="87"/>
      <c r="J514" s="87"/>
      <c r="K514" s="87"/>
      <c r="L514" s="87"/>
      <c r="M514" s="87"/>
      <c r="N514" s="87"/>
      <c r="O514" s="87"/>
      <c r="P514" s="87"/>
    </row>
    <row r="515" spans="1:16" ht="11.25" customHeight="1" x14ac:dyDescent="0.2">
      <c r="A515" s="148"/>
      <c r="B515" s="149"/>
      <c r="C515" s="103"/>
      <c r="D515" s="150"/>
      <c r="E515" s="87"/>
      <c r="F515" s="87"/>
      <c r="G515" s="87"/>
      <c r="H515" s="87"/>
      <c r="I515" s="87"/>
      <c r="J515" s="87"/>
      <c r="K515" s="87"/>
      <c r="L515" s="87"/>
      <c r="M515" s="87"/>
      <c r="N515" s="87"/>
      <c r="O515" s="87"/>
      <c r="P515" s="87"/>
    </row>
    <row r="516" spans="1:16" ht="11.25" customHeight="1" x14ac:dyDescent="0.2">
      <c r="A516" s="148"/>
      <c r="B516" s="149"/>
      <c r="C516" s="103"/>
      <c r="D516" s="150"/>
      <c r="E516" s="87"/>
      <c r="F516" s="87"/>
      <c r="G516" s="87"/>
      <c r="H516" s="87"/>
      <c r="I516" s="87"/>
      <c r="J516" s="87"/>
      <c r="K516" s="87"/>
      <c r="L516" s="87"/>
      <c r="M516" s="87"/>
      <c r="N516" s="87"/>
      <c r="O516" s="87"/>
      <c r="P516" s="87"/>
    </row>
    <row r="517" spans="1:16" ht="11.25" customHeight="1" x14ac:dyDescent="0.2">
      <c r="A517" s="148"/>
      <c r="B517" s="149"/>
      <c r="C517" s="103"/>
      <c r="D517" s="150"/>
      <c r="E517" s="87"/>
      <c r="F517" s="87"/>
      <c r="G517" s="87"/>
      <c r="H517" s="87"/>
      <c r="I517" s="87"/>
      <c r="J517" s="87"/>
      <c r="K517" s="87"/>
      <c r="L517" s="87"/>
      <c r="M517" s="87"/>
      <c r="N517" s="87"/>
      <c r="O517" s="87"/>
      <c r="P517" s="87"/>
    </row>
    <row r="518" spans="1:16" ht="11.25" customHeight="1" x14ac:dyDescent="0.2">
      <c r="A518" s="148"/>
      <c r="B518" s="149"/>
      <c r="C518" s="103"/>
      <c r="D518" s="150"/>
      <c r="E518" s="87"/>
      <c r="F518" s="87"/>
      <c r="G518" s="87"/>
      <c r="H518" s="87"/>
      <c r="I518" s="87"/>
      <c r="J518" s="87"/>
      <c r="K518" s="87"/>
      <c r="L518" s="87"/>
      <c r="M518" s="87"/>
      <c r="N518" s="87"/>
      <c r="O518" s="87"/>
      <c r="P518" s="87"/>
    </row>
    <row r="519" spans="1:16" ht="11.25" customHeight="1" x14ac:dyDescent="0.2">
      <c r="A519" s="148"/>
      <c r="B519" s="149"/>
      <c r="C519" s="103"/>
      <c r="D519" s="150"/>
      <c r="E519" s="87"/>
      <c r="F519" s="87"/>
      <c r="G519" s="87"/>
      <c r="H519" s="87"/>
      <c r="I519" s="87"/>
      <c r="J519" s="87"/>
      <c r="K519" s="87"/>
      <c r="L519" s="87"/>
      <c r="M519" s="87"/>
      <c r="N519" s="87"/>
      <c r="O519" s="87"/>
      <c r="P519" s="87"/>
    </row>
    <row r="520" spans="1:16" ht="11.25" customHeight="1" x14ac:dyDescent="0.2">
      <c r="A520" s="148"/>
      <c r="B520" s="149"/>
      <c r="C520" s="103"/>
      <c r="D520" s="150"/>
      <c r="E520" s="87"/>
      <c r="F520" s="87"/>
      <c r="G520" s="87"/>
      <c r="H520" s="87"/>
      <c r="I520" s="87"/>
      <c r="J520" s="87"/>
      <c r="K520" s="87"/>
      <c r="L520" s="87"/>
      <c r="M520" s="87"/>
      <c r="N520" s="87"/>
      <c r="O520" s="87"/>
      <c r="P520" s="87"/>
    </row>
    <row r="521" spans="1:16" ht="11.25" customHeight="1" x14ac:dyDescent="0.2">
      <c r="A521" s="148"/>
      <c r="B521" s="149"/>
      <c r="C521" s="103"/>
      <c r="D521" s="150"/>
      <c r="E521" s="87"/>
      <c r="F521" s="87"/>
      <c r="G521" s="87"/>
      <c r="H521" s="87"/>
      <c r="I521" s="87"/>
      <c r="J521" s="87"/>
      <c r="K521" s="87"/>
      <c r="L521" s="87"/>
      <c r="M521" s="87"/>
      <c r="N521" s="87"/>
      <c r="O521" s="87"/>
      <c r="P521" s="87"/>
    </row>
    <row r="522" spans="1:16" ht="11.25" customHeight="1" x14ac:dyDescent="0.2">
      <c r="A522" s="148"/>
      <c r="B522" s="149"/>
      <c r="C522" s="103"/>
      <c r="D522" s="150"/>
      <c r="E522" s="87"/>
      <c r="F522" s="87"/>
      <c r="G522" s="87"/>
      <c r="H522" s="87"/>
      <c r="I522" s="87"/>
      <c r="J522" s="87"/>
      <c r="K522" s="87"/>
      <c r="L522" s="87"/>
      <c r="M522" s="87"/>
      <c r="N522" s="87"/>
      <c r="O522" s="87"/>
      <c r="P522" s="87"/>
    </row>
    <row r="523" spans="1:16" ht="11.25" customHeight="1" x14ac:dyDescent="0.2">
      <c r="A523" s="148"/>
      <c r="B523" s="149"/>
      <c r="C523" s="103"/>
      <c r="D523" s="150"/>
      <c r="E523" s="87"/>
      <c r="F523" s="87"/>
      <c r="G523" s="87"/>
      <c r="H523" s="87"/>
      <c r="I523" s="87"/>
      <c r="J523" s="87"/>
      <c r="K523" s="87"/>
      <c r="L523" s="87"/>
      <c r="M523" s="87"/>
      <c r="N523" s="87"/>
      <c r="O523" s="87"/>
      <c r="P523" s="87"/>
    </row>
    <row r="524" spans="1:16" ht="11.25" customHeight="1" x14ac:dyDescent="0.2">
      <c r="A524" s="148"/>
      <c r="B524" s="149"/>
      <c r="C524" s="103"/>
      <c r="D524" s="150"/>
      <c r="E524" s="87"/>
      <c r="F524" s="87"/>
      <c r="G524" s="87"/>
      <c r="H524" s="87"/>
      <c r="I524" s="87"/>
      <c r="J524" s="87"/>
      <c r="K524" s="87"/>
      <c r="L524" s="87"/>
      <c r="M524" s="87"/>
      <c r="N524" s="87"/>
      <c r="O524" s="87"/>
      <c r="P524" s="87"/>
    </row>
    <row r="525" spans="1:16" ht="11.25" customHeight="1" x14ac:dyDescent="0.2">
      <c r="A525" s="148"/>
      <c r="B525" s="149"/>
      <c r="C525" s="103"/>
      <c r="D525" s="150"/>
      <c r="E525" s="87"/>
      <c r="F525" s="87"/>
      <c r="G525" s="87"/>
      <c r="H525" s="87"/>
      <c r="I525" s="87"/>
      <c r="J525" s="87"/>
      <c r="K525" s="87"/>
      <c r="L525" s="87"/>
      <c r="M525" s="87"/>
      <c r="N525" s="87"/>
      <c r="O525" s="87"/>
      <c r="P525" s="87"/>
    </row>
    <row r="526" spans="1:16" ht="11.25" customHeight="1" x14ac:dyDescent="0.2">
      <c r="A526" s="148"/>
      <c r="B526" s="149"/>
      <c r="C526" s="103"/>
      <c r="D526" s="150"/>
      <c r="E526" s="87"/>
      <c r="F526" s="87"/>
      <c r="G526" s="87"/>
      <c r="H526" s="87"/>
      <c r="I526" s="87"/>
      <c r="J526" s="87"/>
      <c r="K526" s="87"/>
      <c r="L526" s="87"/>
      <c r="M526" s="87"/>
      <c r="N526" s="87"/>
      <c r="O526" s="87"/>
      <c r="P526" s="87"/>
    </row>
    <row r="527" spans="1:16" ht="11.25" customHeight="1" x14ac:dyDescent="0.2">
      <c r="A527" s="148"/>
      <c r="B527" s="149"/>
      <c r="C527" s="103"/>
      <c r="D527" s="150"/>
      <c r="E527" s="87"/>
      <c r="F527" s="87"/>
      <c r="G527" s="87"/>
      <c r="H527" s="87"/>
      <c r="I527" s="87"/>
      <c r="J527" s="87"/>
      <c r="K527" s="87"/>
      <c r="L527" s="87"/>
      <c r="M527" s="87"/>
      <c r="N527" s="87"/>
      <c r="O527" s="87"/>
      <c r="P527" s="87"/>
    </row>
    <row r="528" spans="1:16" ht="11.25" customHeight="1" x14ac:dyDescent="0.2">
      <c r="A528" s="148"/>
      <c r="B528" s="149"/>
      <c r="C528" s="103"/>
      <c r="D528" s="150"/>
      <c r="E528" s="87"/>
      <c r="F528" s="87"/>
      <c r="G528" s="87"/>
      <c r="H528" s="87"/>
      <c r="I528" s="87"/>
      <c r="J528" s="87"/>
      <c r="K528" s="87"/>
      <c r="L528" s="87"/>
      <c r="M528" s="87"/>
      <c r="N528" s="87"/>
      <c r="O528" s="87"/>
      <c r="P528" s="87"/>
    </row>
    <row r="529" spans="1:16" ht="11.25" customHeight="1" x14ac:dyDescent="0.2">
      <c r="A529" s="148"/>
      <c r="B529" s="149"/>
      <c r="C529" s="103"/>
      <c r="D529" s="150"/>
      <c r="E529" s="87"/>
      <c r="F529" s="87"/>
      <c r="G529" s="87"/>
      <c r="H529" s="87"/>
      <c r="I529" s="87"/>
      <c r="J529" s="87"/>
      <c r="K529" s="87"/>
      <c r="L529" s="87"/>
      <c r="M529" s="87"/>
      <c r="N529" s="87"/>
      <c r="O529" s="87"/>
      <c r="P529" s="87"/>
    </row>
    <row r="530" spans="1:16" ht="11.25" customHeight="1" x14ac:dyDescent="0.2">
      <c r="A530" s="148"/>
      <c r="B530" s="149"/>
      <c r="C530" s="103"/>
      <c r="D530" s="150"/>
      <c r="E530" s="87"/>
      <c r="F530" s="87"/>
      <c r="G530" s="87"/>
      <c r="H530" s="87"/>
      <c r="I530" s="87"/>
      <c r="J530" s="87"/>
      <c r="K530" s="87"/>
      <c r="L530" s="87"/>
      <c r="M530" s="87"/>
      <c r="N530" s="87"/>
      <c r="O530" s="87"/>
      <c r="P530" s="87"/>
    </row>
    <row r="531" spans="1:16" ht="11.25" customHeight="1" x14ac:dyDescent="0.2">
      <c r="A531" s="148"/>
      <c r="B531" s="149"/>
      <c r="C531" s="103"/>
      <c r="D531" s="150"/>
      <c r="E531" s="87"/>
      <c r="F531" s="87"/>
      <c r="G531" s="87"/>
      <c r="H531" s="87"/>
      <c r="I531" s="87"/>
      <c r="J531" s="87"/>
      <c r="K531" s="87"/>
      <c r="L531" s="87"/>
      <c r="M531" s="87"/>
      <c r="N531" s="87"/>
      <c r="O531" s="87"/>
      <c r="P531" s="87"/>
    </row>
    <row r="532" spans="1:16" ht="11.25" customHeight="1" x14ac:dyDescent="0.2">
      <c r="A532" s="148"/>
      <c r="B532" s="149"/>
      <c r="C532" s="103"/>
      <c r="D532" s="150"/>
      <c r="E532" s="87"/>
      <c r="F532" s="87"/>
      <c r="G532" s="87"/>
      <c r="H532" s="87"/>
      <c r="I532" s="87"/>
      <c r="J532" s="87"/>
      <c r="K532" s="87"/>
      <c r="L532" s="87"/>
      <c r="M532" s="87"/>
      <c r="N532" s="87"/>
      <c r="O532" s="87"/>
      <c r="P532" s="87"/>
    </row>
    <row r="533" spans="1:16" ht="11.25" customHeight="1" x14ac:dyDescent="0.2">
      <c r="A533" s="148"/>
      <c r="B533" s="149"/>
      <c r="C533" s="103"/>
      <c r="D533" s="150"/>
      <c r="E533" s="87"/>
      <c r="F533" s="87"/>
      <c r="G533" s="87"/>
      <c r="H533" s="87"/>
      <c r="I533" s="87"/>
      <c r="J533" s="87"/>
      <c r="K533" s="87"/>
      <c r="L533" s="87"/>
      <c r="M533" s="87"/>
      <c r="N533" s="87"/>
      <c r="O533" s="87"/>
      <c r="P533" s="87"/>
    </row>
    <row r="534" spans="1:16" ht="11.25" customHeight="1" x14ac:dyDescent="0.2">
      <c r="A534" s="148"/>
      <c r="B534" s="149"/>
      <c r="C534" s="103"/>
      <c r="D534" s="150"/>
      <c r="E534" s="87"/>
      <c r="F534" s="87"/>
      <c r="G534" s="87"/>
      <c r="H534" s="87"/>
      <c r="I534" s="87"/>
      <c r="J534" s="87"/>
      <c r="K534" s="87"/>
      <c r="L534" s="87"/>
      <c r="M534" s="87"/>
      <c r="N534" s="87"/>
      <c r="O534" s="87"/>
      <c r="P534" s="87"/>
    </row>
    <row r="535" spans="1:16" ht="11.25" customHeight="1" x14ac:dyDescent="0.2">
      <c r="A535" s="148"/>
      <c r="B535" s="149"/>
      <c r="C535" s="103"/>
      <c r="D535" s="150"/>
      <c r="E535" s="87"/>
      <c r="F535" s="87"/>
      <c r="G535" s="87"/>
      <c r="H535" s="87"/>
      <c r="I535" s="87"/>
      <c r="J535" s="87"/>
      <c r="K535" s="87"/>
      <c r="L535" s="87"/>
      <c r="M535" s="87"/>
      <c r="N535" s="87"/>
      <c r="O535" s="87"/>
      <c r="P535" s="87"/>
    </row>
    <row r="536" spans="1:16" ht="11.25" customHeight="1" x14ac:dyDescent="0.2">
      <c r="A536" s="148"/>
      <c r="B536" s="149"/>
      <c r="C536" s="103"/>
      <c r="D536" s="150"/>
      <c r="E536" s="87"/>
      <c r="F536" s="87"/>
      <c r="G536" s="87"/>
      <c r="H536" s="87"/>
      <c r="I536" s="87"/>
      <c r="J536" s="87"/>
      <c r="K536" s="87"/>
      <c r="L536" s="87"/>
      <c r="M536" s="87"/>
      <c r="N536" s="87"/>
      <c r="O536" s="87"/>
      <c r="P536" s="87"/>
    </row>
    <row r="537" spans="1:16" ht="11.25" customHeight="1" x14ac:dyDescent="0.2">
      <c r="A537" s="148"/>
      <c r="B537" s="149"/>
      <c r="C537" s="103"/>
      <c r="D537" s="150"/>
      <c r="E537" s="87"/>
      <c r="F537" s="87"/>
      <c r="G537" s="87"/>
      <c r="H537" s="87"/>
      <c r="I537" s="87"/>
      <c r="J537" s="87"/>
      <c r="K537" s="87"/>
      <c r="L537" s="87"/>
      <c r="M537" s="87"/>
      <c r="N537" s="87"/>
      <c r="O537" s="87"/>
      <c r="P537" s="87"/>
    </row>
    <row r="538" spans="1:16" ht="11.25" customHeight="1" x14ac:dyDescent="0.2">
      <c r="A538" s="148"/>
      <c r="B538" s="149"/>
      <c r="C538" s="103"/>
      <c r="D538" s="150"/>
      <c r="E538" s="87"/>
      <c r="F538" s="87"/>
      <c r="G538" s="87"/>
      <c r="H538" s="87"/>
      <c r="I538" s="87"/>
      <c r="J538" s="87"/>
      <c r="K538" s="87"/>
      <c r="L538" s="87"/>
      <c r="M538" s="87"/>
      <c r="N538" s="87"/>
      <c r="O538" s="87"/>
      <c r="P538" s="87"/>
    </row>
    <row r="539" spans="1:16" ht="11.25" customHeight="1" x14ac:dyDescent="0.2">
      <c r="A539" s="148"/>
      <c r="B539" s="149"/>
      <c r="C539" s="103"/>
      <c r="D539" s="150"/>
      <c r="E539" s="87"/>
      <c r="F539" s="87"/>
      <c r="G539" s="87"/>
      <c r="H539" s="87"/>
      <c r="I539" s="87"/>
      <c r="J539" s="87"/>
      <c r="K539" s="87"/>
      <c r="L539" s="87"/>
      <c r="M539" s="87"/>
      <c r="N539" s="87"/>
      <c r="O539" s="87"/>
      <c r="P539" s="87"/>
    </row>
    <row r="540" spans="1:16" ht="11.25" customHeight="1" x14ac:dyDescent="0.2">
      <c r="A540" s="148"/>
      <c r="B540" s="149"/>
      <c r="C540" s="103"/>
      <c r="D540" s="150"/>
      <c r="E540" s="87"/>
      <c r="F540" s="87"/>
      <c r="G540" s="87"/>
      <c r="H540" s="87"/>
      <c r="I540" s="87"/>
      <c r="J540" s="87"/>
      <c r="K540" s="87"/>
      <c r="L540" s="87"/>
      <c r="M540" s="87"/>
      <c r="N540" s="87"/>
      <c r="O540" s="87"/>
      <c r="P540" s="87"/>
    </row>
    <row r="541" spans="1:16" ht="11.25" customHeight="1" x14ac:dyDescent="0.2">
      <c r="A541" s="148"/>
      <c r="B541" s="149"/>
      <c r="C541" s="103"/>
      <c r="D541" s="150"/>
      <c r="E541" s="87"/>
      <c r="F541" s="87"/>
      <c r="G541" s="87"/>
      <c r="H541" s="87"/>
      <c r="I541" s="87"/>
      <c r="J541" s="87"/>
      <c r="K541" s="87"/>
      <c r="L541" s="87"/>
      <c r="M541" s="87"/>
      <c r="N541" s="87"/>
      <c r="O541" s="87"/>
      <c r="P541" s="87"/>
    </row>
    <row r="542" spans="1:16" ht="11.25" customHeight="1" x14ac:dyDescent="0.2">
      <c r="A542" s="148"/>
      <c r="B542" s="149"/>
      <c r="C542" s="103"/>
      <c r="D542" s="150"/>
      <c r="E542" s="87"/>
      <c r="F542" s="87"/>
      <c r="G542" s="87"/>
      <c r="H542" s="87"/>
      <c r="I542" s="87"/>
      <c r="J542" s="87"/>
      <c r="K542" s="87"/>
      <c r="L542" s="87"/>
      <c r="M542" s="87"/>
      <c r="N542" s="87"/>
      <c r="O542" s="87"/>
      <c r="P542" s="87"/>
    </row>
    <row r="543" spans="1:16" ht="11.25" customHeight="1" x14ac:dyDescent="0.2">
      <c r="A543" s="148"/>
      <c r="B543" s="149"/>
      <c r="C543" s="103"/>
      <c r="D543" s="150"/>
      <c r="E543" s="87"/>
      <c r="F543" s="87"/>
      <c r="G543" s="87"/>
      <c r="H543" s="87"/>
      <c r="I543" s="87"/>
      <c r="J543" s="87"/>
      <c r="K543" s="87"/>
      <c r="L543" s="87"/>
      <c r="M543" s="87"/>
      <c r="N543" s="87"/>
      <c r="O543" s="87"/>
      <c r="P543" s="87"/>
    </row>
    <row r="544" spans="1:16" ht="11.25" customHeight="1" x14ac:dyDescent="0.2">
      <c r="A544" s="148"/>
      <c r="B544" s="149"/>
      <c r="C544" s="103"/>
      <c r="D544" s="150"/>
      <c r="E544" s="87"/>
      <c r="F544" s="87"/>
      <c r="G544" s="87"/>
      <c r="H544" s="87"/>
      <c r="I544" s="87"/>
      <c r="J544" s="87"/>
      <c r="K544" s="87"/>
      <c r="L544" s="87"/>
      <c r="M544" s="87"/>
      <c r="N544" s="87"/>
      <c r="O544" s="87"/>
      <c r="P544" s="87"/>
    </row>
    <row r="545" spans="1:16" ht="11.25" customHeight="1" x14ac:dyDescent="0.2">
      <c r="A545" s="148"/>
      <c r="B545" s="149"/>
      <c r="C545" s="103"/>
      <c r="D545" s="150"/>
      <c r="E545" s="87"/>
      <c r="F545" s="87"/>
      <c r="G545" s="87"/>
      <c r="H545" s="87"/>
      <c r="I545" s="87"/>
      <c r="J545" s="87"/>
      <c r="K545" s="87"/>
      <c r="L545" s="87"/>
      <c r="M545" s="87"/>
      <c r="N545" s="87"/>
      <c r="O545" s="87"/>
      <c r="P545" s="87"/>
    </row>
    <row r="546" spans="1:16" ht="11.25" customHeight="1" x14ac:dyDescent="0.2">
      <c r="A546" s="148"/>
      <c r="B546" s="149"/>
      <c r="C546" s="103"/>
      <c r="D546" s="150"/>
      <c r="E546" s="87"/>
      <c r="F546" s="87"/>
      <c r="G546" s="87"/>
      <c r="H546" s="87"/>
      <c r="I546" s="87"/>
      <c r="J546" s="87"/>
      <c r="K546" s="87"/>
      <c r="L546" s="87"/>
      <c r="M546" s="87"/>
      <c r="N546" s="87"/>
      <c r="O546" s="87"/>
      <c r="P546" s="87"/>
    </row>
    <row r="547" spans="1:16" ht="11.25" customHeight="1" x14ac:dyDescent="0.2">
      <c r="A547" s="148"/>
      <c r="B547" s="149"/>
      <c r="C547" s="103"/>
      <c r="D547" s="150"/>
      <c r="E547" s="87"/>
      <c r="F547" s="87"/>
      <c r="G547" s="87"/>
      <c r="H547" s="87"/>
      <c r="I547" s="87"/>
      <c r="J547" s="87"/>
      <c r="K547" s="87"/>
      <c r="L547" s="87"/>
      <c r="M547" s="87"/>
      <c r="N547" s="87"/>
      <c r="O547" s="87"/>
      <c r="P547" s="87"/>
    </row>
    <row r="548" spans="1:16" ht="11.25" customHeight="1" x14ac:dyDescent="0.2">
      <c r="A548" s="148"/>
      <c r="B548" s="149"/>
      <c r="C548" s="103"/>
      <c r="D548" s="150"/>
      <c r="E548" s="87"/>
      <c r="F548" s="87"/>
      <c r="G548" s="87"/>
      <c r="H548" s="87"/>
      <c r="I548" s="87"/>
      <c r="J548" s="87"/>
      <c r="K548" s="87"/>
      <c r="L548" s="87"/>
      <c r="M548" s="87"/>
      <c r="N548" s="87"/>
      <c r="O548" s="87"/>
      <c r="P548" s="87"/>
    </row>
    <row r="549" spans="1:16" ht="11.25" customHeight="1" x14ac:dyDescent="0.2">
      <c r="A549" s="148"/>
      <c r="B549" s="149"/>
      <c r="C549" s="103"/>
      <c r="D549" s="150"/>
      <c r="E549" s="87"/>
      <c r="F549" s="87"/>
      <c r="G549" s="87"/>
      <c r="H549" s="87"/>
      <c r="I549" s="87"/>
      <c r="J549" s="87"/>
      <c r="K549" s="87"/>
      <c r="L549" s="87"/>
      <c r="M549" s="87"/>
      <c r="N549" s="87"/>
      <c r="O549" s="87"/>
      <c r="P549" s="87"/>
    </row>
    <row r="550" spans="1:16" ht="11.25" customHeight="1" x14ac:dyDescent="0.2">
      <c r="A550" s="148"/>
      <c r="B550" s="149"/>
      <c r="C550" s="103"/>
      <c r="D550" s="150"/>
      <c r="E550" s="87"/>
      <c r="F550" s="87"/>
      <c r="G550" s="87"/>
      <c r="H550" s="87"/>
      <c r="I550" s="87"/>
      <c r="J550" s="87"/>
      <c r="K550" s="87"/>
      <c r="L550" s="87"/>
      <c r="M550" s="87"/>
      <c r="N550" s="87"/>
      <c r="O550" s="87"/>
      <c r="P550" s="87"/>
    </row>
    <row r="551" spans="1:16" ht="11.25" customHeight="1" x14ac:dyDescent="0.2">
      <c r="A551" s="148"/>
      <c r="B551" s="149"/>
      <c r="C551" s="103"/>
      <c r="D551" s="150"/>
      <c r="E551" s="87"/>
      <c r="F551" s="87"/>
      <c r="G551" s="87"/>
      <c r="H551" s="87"/>
      <c r="I551" s="87"/>
      <c r="J551" s="87"/>
      <c r="K551" s="87"/>
      <c r="L551" s="87"/>
      <c r="M551" s="87"/>
      <c r="N551" s="87"/>
      <c r="O551" s="87"/>
      <c r="P551" s="87"/>
    </row>
    <row r="552" spans="1:16" ht="11.25" customHeight="1" x14ac:dyDescent="0.2">
      <c r="A552" s="148"/>
      <c r="B552" s="149"/>
      <c r="C552" s="103"/>
      <c r="D552" s="150"/>
      <c r="E552" s="87"/>
      <c r="F552" s="87"/>
      <c r="G552" s="87"/>
      <c r="H552" s="87"/>
      <c r="I552" s="87"/>
      <c r="J552" s="87"/>
      <c r="K552" s="87"/>
      <c r="L552" s="87"/>
      <c r="M552" s="87"/>
      <c r="N552" s="87"/>
      <c r="O552" s="87"/>
      <c r="P552" s="87"/>
    </row>
    <row r="553" spans="1:16" ht="11.25" customHeight="1" x14ac:dyDescent="0.2">
      <c r="A553" s="148"/>
      <c r="B553" s="149"/>
      <c r="C553" s="103"/>
      <c r="D553" s="150"/>
      <c r="E553" s="87"/>
      <c r="F553" s="87"/>
      <c r="G553" s="87"/>
      <c r="H553" s="87"/>
      <c r="I553" s="87"/>
      <c r="J553" s="87"/>
      <c r="K553" s="87"/>
      <c r="L553" s="87"/>
      <c r="M553" s="87"/>
      <c r="N553" s="87"/>
      <c r="O553" s="87"/>
      <c r="P553" s="87"/>
    </row>
    <row r="554" spans="1:16" ht="11.25" customHeight="1" x14ac:dyDescent="0.2">
      <c r="A554" s="148"/>
      <c r="B554" s="149"/>
      <c r="C554" s="103"/>
      <c r="D554" s="150"/>
      <c r="E554" s="87"/>
      <c r="F554" s="87"/>
      <c r="G554" s="87"/>
      <c r="H554" s="87"/>
      <c r="I554" s="87"/>
      <c r="J554" s="87"/>
      <c r="K554" s="87"/>
      <c r="L554" s="87"/>
      <c r="M554" s="87"/>
      <c r="N554" s="87"/>
      <c r="O554" s="87"/>
      <c r="P554" s="87"/>
    </row>
    <row r="555" spans="1:16" ht="11.25" customHeight="1" x14ac:dyDescent="0.2">
      <c r="A555" s="148"/>
      <c r="B555" s="149"/>
      <c r="C555" s="103"/>
      <c r="D555" s="150"/>
      <c r="E555" s="87"/>
      <c r="F555" s="87"/>
      <c r="G555" s="87"/>
      <c r="H555" s="87"/>
      <c r="I555" s="87"/>
      <c r="J555" s="87"/>
      <c r="K555" s="87"/>
      <c r="L555" s="87"/>
      <c r="M555" s="87"/>
      <c r="N555" s="87"/>
      <c r="O555" s="87"/>
      <c r="P555" s="87"/>
    </row>
    <row r="556" spans="1:16" ht="11.25" customHeight="1" x14ac:dyDescent="0.2">
      <c r="A556" s="148"/>
      <c r="B556" s="149"/>
      <c r="C556" s="103"/>
      <c r="D556" s="150"/>
      <c r="E556" s="87"/>
      <c r="F556" s="87"/>
      <c r="G556" s="87"/>
      <c r="H556" s="87"/>
      <c r="I556" s="87"/>
      <c r="J556" s="87"/>
      <c r="K556" s="87"/>
      <c r="L556" s="87"/>
      <c r="M556" s="87"/>
      <c r="N556" s="87"/>
      <c r="O556" s="87"/>
      <c r="P556" s="87"/>
    </row>
    <row r="557" spans="1:16" ht="11.25" customHeight="1" x14ac:dyDescent="0.2">
      <c r="A557" s="148"/>
      <c r="B557" s="149"/>
      <c r="C557" s="103"/>
      <c r="D557" s="150"/>
      <c r="E557" s="87"/>
      <c r="F557" s="87"/>
      <c r="G557" s="87"/>
      <c r="H557" s="87"/>
      <c r="I557" s="87"/>
      <c r="J557" s="87"/>
      <c r="K557" s="87"/>
      <c r="L557" s="87"/>
      <c r="M557" s="87"/>
      <c r="N557" s="87"/>
      <c r="O557" s="87"/>
      <c r="P557" s="87"/>
    </row>
    <row r="558" spans="1:16" ht="11.25" customHeight="1" x14ac:dyDescent="0.2">
      <c r="A558" s="148"/>
      <c r="B558" s="149"/>
      <c r="C558" s="103"/>
      <c r="D558" s="150"/>
      <c r="E558" s="87"/>
      <c r="F558" s="87"/>
      <c r="G558" s="87"/>
      <c r="H558" s="87"/>
      <c r="I558" s="87"/>
      <c r="J558" s="87"/>
      <c r="K558" s="87"/>
      <c r="L558" s="87"/>
      <c r="M558" s="87"/>
      <c r="N558" s="87"/>
      <c r="O558" s="87"/>
      <c r="P558" s="87"/>
    </row>
    <row r="559" spans="1:16" ht="11.25" customHeight="1" x14ac:dyDescent="0.2">
      <c r="A559" s="148"/>
      <c r="B559" s="149"/>
      <c r="C559" s="103"/>
      <c r="D559" s="150"/>
      <c r="E559" s="87"/>
      <c r="F559" s="87"/>
      <c r="G559" s="87"/>
      <c r="H559" s="87"/>
      <c r="I559" s="87"/>
      <c r="J559" s="87"/>
      <c r="K559" s="87"/>
      <c r="L559" s="87"/>
      <c r="M559" s="87"/>
      <c r="N559" s="87"/>
      <c r="O559" s="87"/>
      <c r="P559" s="87"/>
    </row>
    <row r="560" spans="1:16" ht="11.25" customHeight="1" x14ac:dyDescent="0.2">
      <c r="A560" s="148"/>
      <c r="B560" s="149"/>
      <c r="C560" s="103"/>
      <c r="D560" s="150"/>
      <c r="E560" s="87"/>
      <c r="F560" s="87"/>
      <c r="G560" s="87"/>
      <c r="H560" s="87"/>
      <c r="I560" s="87"/>
      <c r="J560" s="87"/>
      <c r="K560" s="87"/>
      <c r="L560" s="87"/>
      <c r="M560" s="87"/>
      <c r="N560" s="87"/>
      <c r="O560" s="87"/>
      <c r="P560" s="87"/>
    </row>
    <row r="561" spans="1:16" ht="11.25" customHeight="1" x14ac:dyDescent="0.2">
      <c r="A561" s="148"/>
      <c r="B561" s="149"/>
      <c r="C561" s="103"/>
      <c r="D561" s="150"/>
      <c r="E561" s="87"/>
      <c r="F561" s="87"/>
      <c r="G561" s="87"/>
      <c r="H561" s="87"/>
      <c r="I561" s="87"/>
      <c r="J561" s="87"/>
      <c r="K561" s="87"/>
      <c r="L561" s="87"/>
      <c r="M561" s="87"/>
      <c r="N561" s="87"/>
      <c r="O561" s="87"/>
      <c r="P561" s="87"/>
    </row>
    <row r="562" spans="1:16" ht="11.25" customHeight="1" x14ac:dyDescent="0.2">
      <c r="A562" s="148"/>
      <c r="B562" s="149"/>
      <c r="C562" s="103"/>
      <c r="D562" s="150"/>
      <c r="E562" s="87"/>
      <c r="F562" s="87"/>
      <c r="G562" s="87"/>
      <c r="H562" s="87"/>
      <c r="I562" s="87"/>
      <c r="J562" s="87"/>
      <c r="K562" s="87"/>
      <c r="L562" s="87"/>
      <c r="M562" s="87"/>
      <c r="N562" s="87"/>
      <c r="O562" s="87"/>
      <c r="P562" s="87"/>
    </row>
    <row r="563" spans="1:16" ht="11.25" customHeight="1" x14ac:dyDescent="0.2">
      <c r="A563" s="148"/>
      <c r="B563" s="149"/>
      <c r="C563" s="103"/>
      <c r="D563" s="150"/>
      <c r="E563" s="87"/>
      <c r="F563" s="87"/>
      <c r="G563" s="87"/>
      <c r="H563" s="87"/>
      <c r="I563" s="87"/>
      <c r="J563" s="87"/>
      <c r="K563" s="87"/>
      <c r="L563" s="87"/>
      <c r="M563" s="87"/>
      <c r="N563" s="87"/>
      <c r="O563" s="87"/>
      <c r="P563" s="87"/>
    </row>
    <row r="564" spans="1:16" ht="11.25" customHeight="1" x14ac:dyDescent="0.2">
      <c r="A564" s="148"/>
      <c r="B564" s="149"/>
      <c r="C564" s="103"/>
      <c r="D564" s="150"/>
      <c r="E564" s="87"/>
      <c r="F564" s="87"/>
      <c r="G564" s="87"/>
      <c r="H564" s="87"/>
      <c r="I564" s="87"/>
      <c r="J564" s="87"/>
      <c r="K564" s="87"/>
      <c r="L564" s="87"/>
      <c r="M564" s="87"/>
      <c r="N564" s="87"/>
      <c r="O564" s="87"/>
      <c r="P564" s="87"/>
    </row>
    <row r="565" spans="1:16" ht="11.25" customHeight="1" x14ac:dyDescent="0.2">
      <c r="A565" s="148"/>
      <c r="B565" s="149"/>
      <c r="C565" s="103"/>
      <c r="D565" s="150"/>
      <c r="E565" s="87"/>
      <c r="F565" s="87"/>
      <c r="G565" s="87"/>
      <c r="H565" s="87"/>
      <c r="I565" s="87"/>
      <c r="J565" s="87"/>
      <c r="K565" s="87"/>
      <c r="L565" s="87"/>
      <c r="M565" s="87"/>
      <c r="N565" s="87"/>
      <c r="O565" s="87"/>
      <c r="P565" s="87"/>
    </row>
    <row r="566" spans="1:16" ht="11.25" customHeight="1" x14ac:dyDescent="0.2">
      <c r="A566" s="148"/>
      <c r="B566" s="149"/>
      <c r="C566" s="103"/>
      <c r="D566" s="150"/>
      <c r="E566" s="87"/>
      <c r="F566" s="87"/>
      <c r="G566" s="87"/>
      <c r="H566" s="87"/>
      <c r="I566" s="87"/>
      <c r="J566" s="87"/>
      <c r="K566" s="87"/>
      <c r="L566" s="87"/>
      <c r="M566" s="87"/>
      <c r="N566" s="87"/>
      <c r="O566" s="87"/>
      <c r="P566" s="87"/>
    </row>
    <row r="567" spans="1:16" ht="11.25" customHeight="1" x14ac:dyDescent="0.2">
      <c r="A567" s="148"/>
      <c r="B567" s="149"/>
      <c r="C567" s="103"/>
      <c r="D567" s="150"/>
      <c r="E567" s="87"/>
      <c r="F567" s="87"/>
      <c r="G567" s="87"/>
      <c r="H567" s="87"/>
      <c r="I567" s="87"/>
      <c r="J567" s="87"/>
      <c r="K567" s="87"/>
      <c r="L567" s="87"/>
      <c r="M567" s="87"/>
      <c r="N567" s="87"/>
      <c r="O567" s="87"/>
      <c r="P567" s="87"/>
    </row>
    <row r="568" spans="1:16" ht="11.25" customHeight="1" x14ac:dyDescent="0.2">
      <c r="A568" s="148"/>
      <c r="B568" s="149"/>
      <c r="C568" s="103"/>
      <c r="D568" s="150"/>
      <c r="E568" s="87"/>
      <c r="F568" s="87"/>
      <c r="G568" s="87"/>
      <c r="H568" s="87"/>
      <c r="I568" s="87"/>
      <c r="J568" s="87"/>
      <c r="K568" s="87"/>
      <c r="L568" s="87"/>
      <c r="M568" s="87"/>
      <c r="N568" s="87"/>
      <c r="O568" s="87"/>
      <c r="P568" s="87"/>
    </row>
    <row r="569" spans="1:16" ht="11.25" customHeight="1" x14ac:dyDescent="0.2">
      <c r="A569" s="148"/>
      <c r="B569" s="149"/>
      <c r="C569" s="103"/>
      <c r="D569" s="150"/>
      <c r="E569" s="87"/>
      <c r="F569" s="87"/>
      <c r="G569" s="87"/>
      <c r="H569" s="87"/>
      <c r="I569" s="87"/>
      <c r="J569" s="87"/>
      <c r="K569" s="87"/>
      <c r="L569" s="87"/>
      <c r="M569" s="87"/>
      <c r="N569" s="87"/>
      <c r="O569" s="87"/>
      <c r="P569" s="87"/>
    </row>
    <row r="570" spans="1:16" ht="11.25" customHeight="1" x14ac:dyDescent="0.2">
      <c r="A570" s="148"/>
      <c r="B570" s="149"/>
      <c r="C570" s="103"/>
      <c r="D570" s="150"/>
      <c r="E570" s="87"/>
      <c r="F570" s="87"/>
      <c r="G570" s="87"/>
      <c r="H570" s="87"/>
      <c r="I570" s="87"/>
      <c r="J570" s="87"/>
      <c r="K570" s="87"/>
      <c r="L570" s="87"/>
      <c r="M570" s="87"/>
      <c r="N570" s="87"/>
      <c r="O570" s="87"/>
      <c r="P570" s="87"/>
    </row>
    <row r="571" spans="1:16" ht="11.25" customHeight="1" x14ac:dyDescent="0.2">
      <c r="A571" s="148"/>
      <c r="B571" s="149"/>
      <c r="C571" s="103"/>
      <c r="D571" s="150"/>
      <c r="E571" s="87"/>
      <c r="F571" s="87"/>
      <c r="G571" s="87"/>
      <c r="H571" s="87"/>
      <c r="I571" s="87"/>
      <c r="J571" s="87"/>
      <c r="K571" s="87"/>
      <c r="L571" s="87"/>
      <c r="M571" s="87"/>
      <c r="N571" s="87"/>
      <c r="O571" s="87"/>
      <c r="P571" s="87"/>
    </row>
    <row r="572" spans="1:16" ht="11.25" customHeight="1" x14ac:dyDescent="0.2">
      <c r="A572" s="148"/>
      <c r="B572" s="149"/>
      <c r="C572" s="103"/>
      <c r="D572" s="150"/>
      <c r="E572" s="87"/>
      <c r="F572" s="87"/>
      <c r="G572" s="87"/>
      <c r="H572" s="87"/>
      <c r="I572" s="87"/>
      <c r="J572" s="87"/>
      <c r="K572" s="87"/>
      <c r="L572" s="87"/>
      <c r="M572" s="87"/>
      <c r="N572" s="87"/>
      <c r="O572" s="87"/>
      <c r="P572" s="87"/>
    </row>
    <row r="573" spans="1:16" ht="11.25" customHeight="1" x14ac:dyDescent="0.2">
      <c r="A573" s="148"/>
      <c r="B573" s="149"/>
      <c r="C573" s="103"/>
      <c r="D573" s="150"/>
      <c r="E573" s="87"/>
      <c r="F573" s="87"/>
      <c r="G573" s="87"/>
      <c r="H573" s="87"/>
      <c r="I573" s="87"/>
      <c r="J573" s="87"/>
      <c r="K573" s="87"/>
      <c r="L573" s="87"/>
      <c r="M573" s="87"/>
      <c r="N573" s="87"/>
      <c r="O573" s="87"/>
      <c r="P573" s="87"/>
    </row>
    <row r="574" spans="1:16" ht="11.25" customHeight="1" x14ac:dyDescent="0.2">
      <c r="A574" s="148"/>
      <c r="B574" s="149"/>
      <c r="C574" s="103"/>
      <c r="D574" s="150"/>
      <c r="E574" s="87"/>
      <c r="F574" s="87"/>
      <c r="G574" s="87"/>
      <c r="H574" s="87"/>
      <c r="I574" s="87"/>
      <c r="J574" s="87"/>
      <c r="K574" s="87"/>
      <c r="L574" s="87"/>
      <c r="M574" s="87"/>
      <c r="N574" s="87"/>
      <c r="O574" s="87"/>
      <c r="P574" s="87"/>
    </row>
    <row r="575" spans="1:16" ht="11.25" customHeight="1" x14ac:dyDescent="0.2">
      <c r="A575" s="148"/>
      <c r="B575" s="149"/>
      <c r="C575" s="103"/>
      <c r="D575" s="150"/>
      <c r="E575" s="87"/>
      <c r="F575" s="87"/>
      <c r="G575" s="87"/>
      <c r="H575" s="87"/>
      <c r="I575" s="87"/>
      <c r="J575" s="87"/>
      <c r="K575" s="87"/>
      <c r="L575" s="87"/>
      <c r="M575" s="87"/>
      <c r="N575" s="87"/>
      <c r="O575" s="87"/>
      <c r="P575" s="87"/>
    </row>
    <row r="576" spans="1:16" ht="11.25" customHeight="1" x14ac:dyDescent="0.2">
      <c r="A576" s="148"/>
      <c r="B576" s="149"/>
      <c r="C576" s="103"/>
      <c r="D576" s="150"/>
      <c r="E576" s="87"/>
      <c r="F576" s="87"/>
      <c r="G576" s="87"/>
      <c r="H576" s="87"/>
      <c r="I576" s="87"/>
      <c r="J576" s="87"/>
      <c r="K576" s="87"/>
      <c r="L576" s="87"/>
      <c r="M576" s="87"/>
      <c r="N576" s="87"/>
      <c r="O576" s="87"/>
      <c r="P576" s="87"/>
    </row>
    <row r="577" spans="1:16" ht="11.25" customHeight="1" x14ac:dyDescent="0.2">
      <c r="A577" s="148"/>
      <c r="B577" s="149"/>
      <c r="C577" s="103"/>
      <c r="D577" s="150"/>
      <c r="E577" s="87"/>
      <c r="F577" s="87"/>
      <c r="G577" s="87"/>
      <c r="H577" s="87"/>
      <c r="I577" s="87"/>
      <c r="J577" s="87"/>
      <c r="K577" s="87"/>
      <c r="L577" s="87"/>
      <c r="M577" s="87"/>
      <c r="N577" s="87"/>
      <c r="O577" s="87"/>
      <c r="P577" s="87"/>
    </row>
    <row r="578" spans="1:16" ht="11.25" customHeight="1" x14ac:dyDescent="0.2">
      <c r="A578" s="148"/>
      <c r="B578" s="149"/>
      <c r="C578" s="103"/>
      <c r="D578" s="150"/>
      <c r="E578" s="87"/>
      <c r="F578" s="87"/>
      <c r="G578" s="87"/>
      <c r="H578" s="87"/>
      <c r="I578" s="87"/>
      <c r="J578" s="87"/>
      <c r="K578" s="87"/>
      <c r="L578" s="87"/>
      <c r="M578" s="87"/>
      <c r="N578" s="87"/>
      <c r="O578" s="87"/>
      <c r="P578" s="87"/>
    </row>
    <row r="579" spans="1:16" ht="11.25" customHeight="1" x14ac:dyDescent="0.2">
      <c r="A579" s="148"/>
      <c r="B579" s="149"/>
      <c r="C579" s="103"/>
      <c r="D579" s="150"/>
      <c r="E579" s="87"/>
      <c r="F579" s="87"/>
      <c r="G579" s="87"/>
      <c r="H579" s="87"/>
      <c r="I579" s="87"/>
      <c r="J579" s="87"/>
      <c r="K579" s="87"/>
      <c r="L579" s="87"/>
      <c r="M579" s="87"/>
      <c r="N579" s="87"/>
      <c r="O579" s="87"/>
      <c r="P579" s="87"/>
    </row>
    <row r="580" spans="1:16" ht="11.25" customHeight="1" x14ac:dyDescent="0.2">
      <c r="A580" s="148"/>
      <c r="B580" s="149"/>
      <c r="C580" s="103"/>
      <c r="D580" s="150"/>
      <c r="E580" s="87"/>
      <c r="F580" s="87"/>
      <c r="G580" s="87"/>
      <c r="H580" s="87"/>
      <c r="I580" s="87"/>
      <c r="J580" s="87"/>
      <c r="K580" s="87"/>
      <c r="L580" s="87"/>
      <c r="M580" s="87"/>
      <c r="N580" s="87"/>
      <c r="O580" s="87"/>
      <c r="P580" s="87"/>
    </row>
    <row r="581" spans="1:16" ht="11.25" customHeight="1" x14ac:dyDescent="0.2">
      <c r="A581" s="148"/>
      <c r="B581" s="149"/>
      <c r="C581" s="103"/>
      <c r="D581" s="150"/>
      <c r="E581" s="87"/>
      <c r="F581" s="87"/>
      <c r="G581" s="87"/>
      <c r="H581" s="87"/>
      <c r="I581" s="87"/>
      <c r="J581" s="87"/>
      <c r="K581" s="87"/>
      <c r="L581" s="87"/>
      <c r="M581" s="87"/>
      <c r="N581" s="87"/>
      <c r="O581" s="87"/>
      <c r="P581" s="87"/>
    </row>
    <row r="582" spans="1:16" ht="11.25" customHeight="1" x14ac:dyDescent="0.2">
      <c r="A582" s="148"/>
      <c r="B582" s="149"/>
      <c r="C582" s="103"/>
      <c r="D582" s="150"/>
      <c r="E582" s="87"/>
      <c r="F582" s="87"/>
      <c r="G582" s="87"/>
      <c r="H582" s="87"/>
      <c r="I582" s="87"/>
      <c r="J582" s="87"/>
      <c r="K582" s="87"/>
      <c r="L582" s="87"/>
      <c r="M582" s="87"/>
      <c r="N582" s="87"/>
      <c r="O582" s="87"/>
      <c r="P582" s="87"/>
    </row>
    <row r="583" spans="1:16" ht="11.25" customHeight="1" x14ac:dyDescent="0.2">
      <c r="A583" s="148"/>
      <c r="B583" s="149"/>
      <c r="C583" s="103"/>
      <c r="D583" s="150"/>
      <c r="E583" s="87"/>
      <c r="F583" s="87"/>
      <c r="G583" s="87"/>
      <c r="H583" s="87"/>
      <c r="I583" s="87"/>
      <c r="J583" s="87"/>
      <c r="K583" s="87"/>
      <c r="L583" s="87"/>
      <c r="M583" s="87"/>
      <c r="N583" s="87"/>
      <c r="O583" s="87"/>
      <c r="P583" s="87"/>
    </row>
    <row r="584" spans="1:16" ht="11.25" customHeight="1" x14ac:dyDescent="0.2">
      <c r="A584" s="148"/>
      <c r="B584" s="149"/>
      <c r="C584" s="103"/>
      <c r="D584" s="150"/>
      <c r="E584" s="87"/>
      <c r="F584" s="87"/>
      <c r="G584" s="87"/>
      <c r="H584" s="87"/>
      <c r="I584" s="87"/>
      <c r="J584" s="87"/>
      <c r="K584" s="87"/>
      <c r="L584" s="87"/>
      <c r="M584" s="87"/>
      <c r="N584" s="87"/>
      <c r="O584" s="87"/>
      <c r="P584" s="87"/>
    </row>
    <row r="585" spans="1:16" ht="11.25" customHeight="1" x14ac:dyDescent="0.2">
      <c r="A585" s="148"/>
      <c r="B585" s="149"/>
      <c r="C585" s="103"/>
      <c r="D585" s="150"/>
      <c r="E585" s="87"/>
      <c r="F585" s="87"/>
      <c r="G585" s="87"/>
      <c r="H585" s="87"/>
      <c r="I585" s="87"/>
      <c r="J585" s="87"/>
      <c r="K585" s="87"/>
      <c r="L585" s="87"/>
      <c r="M585" s="87"/>
      <c r="N585" s="87"/>
      <c r="O585" s="87"/>
      <c r="P585" s="87"/>
    </row>
    <row r="586" spans="1:16" ht="11.25" customHeight="1" x14ac:dyDescent="0.2">
      <c r="A586" s="148"/>
      <c r="B586" s="149"/>
      <c r="C586" s="103"/>
      <c r="D586" s="150"/>
      <c r="E586" s="87"/>
      <c r="F586" s="87"/>
      <c r="G586" s="87"/>
      <c r="H586" s="87"/>
      <c r="I586" s="87"/>
      <c r="J586" s="87"/>
      <c r="K586" s="87"/>
      <c r="L586" s="87"/>
      <c r="M586" s="87"/>
      <c r="N586" s="87"/>
      <c r="O586" s="87"/>
      <c r="P586" s="87"/>
    </row>
    <row r="587" spans="1:16" ht="11.25" customHeight="1" x14ac:dyDescent="0.2">
      <c r="A587" s="148"/>
      <c r="B587" s="149"/>
      <c r="C587" s="103"/>
      <c r="D587" s="150"/>
      <c r="E587" s="87"/>
      <c r="F587" s="87"/>
      <c r="G587" s="87"/>
      <c r="H587" s="87"/>
      <c r="I587" s="87"/>
      <c r="J587" s="87"/>
      <c r="K587" s="87"/>
      <c r="L587" s="87"/>
      <c r="M587" s="87"/>
      <c r="N587" s="87"/>
      <c r="O587" s="87"/>
      <c r="P587" s="87"/>
    </row>
    <row r="588" spans="1:16" ht="11.25" customHeight="1" x14ac:dyDescent="0.2">
      <c r="A588" s="148"/>
      <c r="B588" s="149"/>
      <c r="C588" s="103"/>
      <c r="D588" s="150"/>
      <c r="E588" s="87"/>
      <c r="F588" s="87"/>
      <c r="G588" s="87"/>
      <c r="H588" s="87"/>
      <c r="I588" s="87"/>
      <c r="J588" s="87"/>
      <c r="K588" s="87"/>
      <c r="L588" s="87"/>
      <c r="M588" s="87"/>
      <c r="N588" s="87"/>
      <c r="O588" s="87"/>
      <c r="P588" s="87"/>
    </row>
    <row r="589" spans="1:16" ht="11.25" customHeight="1" x14ac:dyDescent="0.2">
      <c r="A589" s="148"/>
      <c r="B589" s="149"/>
      <c r="C589" s="103"/>
      <c r="D589" s="150"/>
      <c r="E589" s="87"/>
      <c r="F589" s="87"/>
      <c r="G589" s="87"/>
      <c r="H589" s="87"/>
      <c r="I589" s="87"/>
      <c r="J589" s="87"/>
      <c r="K589" s="87"/>
      <c r="L589" s="87"/>
      <c r="M589" s="87"/>
      <c r="N589" s="87"/>
      <c r="O589" s="87"/>
      <c r="P589" s="87"/>
    </row>
    <row r="590" spans="1:16" ht="11.25" customHeight="1" x14ac:dyDescent="0.2">
      <c r="A590" s="148"/>
      <c r="B590" s="149"/>
      <c r="C590" s="103"/>
      <c r="D590" s="150"/>
      <c r="E590" s="87"/>
      <c r="F590" s="87"/>
      <c r="G590" s="87"/>
      <c r="H590" s="87"/>
      <c r="I590" s="87"/>
      <c r="J590" s="87"/>
      <c r="K590" s="87"/>
      <c r="L590" s="87"/>
      <c r="M590" s="87"/>
      <c r="N590" s="87"/>
      <c r="O590" s="87"/>
      <c r="P590" s="87"/>
    </row>
    <row r="591" spans="1:16" ht="11.25" customHeight="1" x14ac:dyDescent="0.2">
      <c r="A591" s="148"/>
      <c r="B591" s="149"/>
      <c r="C591" s="103"/>
      <c r="D591" s="150"/>
      <c r="E591" s="87"/>
      <c r="F591" s="87"/>
      <c r="G591" s="87"/>
      <c r="H591" s="87"/>
      <c r="I591" s="87"/>
      <c r="J591" s="87"/>
      <c r="K591" s="87"/>
      <c r="L591" s="87"/>
      <c r="M591" s="87"/>
      <c r="N591" s="87"/>
      <c r="O591" s="87"/>
      <c r="P591" s="87"/>
    </row>
    <row r="592" spans="1:16" ht="11.25" customHeight="1" x14ac:dyDescent="0.2">
      <c r="A592" s="148"/>
      <c r="B592" s="149"/>
      <c r="C592" s="103"/>
      <c r="D592" s="150"/>
      <c r="E592" s="87"/>
      <c r="F592" s="87"/>
      <c r="G592" s="87"/>
      <c r="H592" s="87"/>
      <c r="I592" s="87"/>
      <c r="J592" s="87"/>
      <c r="K592" s="87"/>
      <c r="L592" s="87"/>
      <c r="M592" s="87"/>
      <c r="N592" s="87"/>
      <c r="O592" s="87"/>
      <c r="P592" s="87"/>
    </row>
    <row r="593" spans="1:16" ht="11.25" customHeight="1" x14ac:dyDescent="0.2">
      <c r="A593" s="148"/>
      <c r="B593" s="149"/>
      <c r="C593" s="103"/>
      <c r="D593" s="150"/>
      <c r="E593" s="87"/>
      <c r="F593" s="87"/>
      <c r="G593" s="87"/>
      <c r="H593" s="87"/>
      <c r="I593" s="87"/>
      <c r="J593" s="87"/>
      <c r="K593" s="87"/>
      <c r="L593" s="87"/>
      <c r="M593" s="87"/>
      <c r="N593" s="87"/>
      <c r="O593" s="87"/>
      <c r="P593" s="87"/>
    </row>
    <row r="594" spans="1:16" ht="11.25" customHeight="1" x14ac:dyDescent="0.2">
      <c r="A594" s="148"/>
      <c r="B594" s="149"/>
      <c r="C594" s="103"/>
      <c r="D594" s="150"/>
      <c r="E594" s="87"/>
      <c r="F594" s="87"/>
      <c r="G594" s="87"/>
      <c r="H594" s="87"/>
      <c r="I594" s="87"/>
      <c r="J594" s="87"/>
      <c r="K594" s="87"/>
      <c r="L594" s="87"/>
      <c r="M594" s="87"/>
      <c r="N594" s="87"/>
      <c r="O594" s="87"/>
      <c r="P594" s="87"/>
    </row>
    <row r="595" spans="1:16" ht="11.25" customHeight="1" x14ac:dyDescent="0.2">
      <c r="A595" s="148"/>
      <c r="B595" s="149"/>
      <c r="C595" s="103"/>
      <c r="D595" s="150"/>
      <c r="E595" s="87"/>
      <c r="F595" s="87"/>
      <c r="G595" s="87"/>
      <c r="H595" s="87"/>
      <c r="I595" s="87"/>
      <c r="J595" s="87"/>
      <c r="K595" s="87"/>
      <c r="L595" s="87"/>
      <c r="M595" s="87"/>
      <c r="N595" s="87"/>
      <c r="O595" s="87"/>
      <c r="P595" s="87"/>
    </row>
    <row r="596" spans="1:16" ht="11.25" customHeight="1" x14ac:dyDescent="0.2">
      <c r="A596" s="148"/>
      <c r="B596" s="149"/>
      <c r="C596" s="103"/>
      <c r="D596" s="150"/>
      <c r="E596" s="87"/>
      <c r="F596" s="87"/>
      <c r="G596" s="87"/>
      <c r="H596" s="87"/>
      <c r="I596" s="87"/>
      <c r="J596" s="87"/>
      <c r="K596" s="87"/>
      <c r="L596" s="87"/>
      <c r="M596" s="87"/>
      <c r="N596" s="87"/>
      <c r="O596" s="87"/>
      <c r="P596" s="87"/>
    </row>
    <row r="597" spans="1:16" ht="11.25" customHeight="1" x14ac:dyDescent="0.2">
      <c r="A597" s="148"/>
      <c r="B597" s="149"/>
      <c r="C597" s="103"/>
      <c r="D597" s="150"/>
      <c r="E597" s="87"/>
      <c r="F597" s="87"/>
      <c r="G597" s="87"/>
      <c r="H597" s="87"/>
      <c r="I597" s="87"/>
      <c r="J597" s="87"/>
      <c r="K597" s="87"/>
      <c r="L597" s="87"/>
      <c r="M597" s="87"/>
      <c r="N597" s="87"/>
      <c r="O597" s="87"/>
      <c r="P597" s="87"/>
    </row>
    <row r="598" spans="1:16" ht="11.25" customHeight="1" x14ac:dyDescent="0.2">
      <c r="A598" s="148"/>
      <c r="B598" s="149"/>
      <c r="C598" s="103"/>
      <c r="D598" s="150"/>
      <c r="E598" s="87"/>
      <c r="F598" s="87"/>
      <c r="G598" s="87"/>
      <c r="H598" s="87"/>
      <c r="I598" s="87"/>
      <c r="J598" s="87"/>
      <c r="K598" s="87"/>
      <c r="L598" s="87"/>
      <c r="M598" s="87"/>
      <c r="N598" s="87"/>
      <c r="O598" s="87"/>
      <c r="P598" s="87"/>
    </row>
    <row r="599" spans="1:16" ht="11.25" customHeight="1" x14ac:dyDescent="0.2">
      <c r="A599" s="148"/>
      <c r="B599" s="149"/>
      <c r="C599" s="103"/>
      <c r="D599" s="150"/>
      <c r="E599" s="87"/>
      <c r="F599" s="87"/>
      <c r="G599" s="87"/>
      <c r="H599" s="87"/>
      <c r="I599" s="87"/>
      <c r="J599" s="87"/>
      <c r="K599" s="87"/>
      <c r="L599" s="87"/>
      <c r="M599" s="87"/>
      <c r="N599" s="87"/>
      <c r="O599" s="87"/>
      <c r="P599" s="87"/>
    </row>
    <row r="600" spans="1:16" ht="11.25" customHeight="1" x14ac:dyDescent="0.2">
      <c r="A600" s="148"/>
      <c r="B600" s="149"/>
      <c r="C600" s="103"/>
      <c r="D600" s="150"/>
      <c r="E600" s="87"/>
      <c r="F600" s="87"/>
      <c r="G600" s="87"/>
      <c r="H600" s="87"/>
      <c r="I600" s="87"/>
      <c r="J600" s="87"/>
      <c r="K600" s="87"/>
      <c r="L600" s="87"/>
      <c r="M600" s="87"/>
      <c r="N600" s="87"/>
      <c r="O600" s="87"/>
      <c r="P600" s="87"/>
    </row>
    <row r="601" spans="1:16" ht="11.25" customHeight="1" x14ac:dyDescent="0.2">
      <c r="A601" s="148"/>
      <c r="B601" s="149"/>
      <c r="C601" s="103"/>
      <c r="D601" s="150"/>
      <c r="E601" s="87"/>
      <c r="F601" s="87"/>
      <c r="G601" s="87"/>
      <c r="H601" s="87"/>
      <c r="I601" s="87"/>
      <c r="J601" s="87"/>
      <c r="K601" s="87"/>
      <c r="L601" s="87"/>
      <c r="M601" s="87"/>
      <c r="N601" s="87"/>
      <c r="O601" s="87"/>
      <c r="P601" s="87"/>
    </row>
    <row r="602" spans="1:16" ht="11.25" customHeight="1" x14ac:dyDescent="0.2">
      <c r="A602" s="148"/>
      <c r="B602" s="149"/>
      <c r="C602" s="103"/>
      <c r="D602" s="150"/>
      <c r="E602" s="87"/>
      <c r="F602" s="87"/>
      <c r="G602" s="87"/>
      <c r="H602" s="87"/>
      <c r="I602" s="87"/>
      <c r="J602" s="87"/>
      <c r="K602" s="87"/>
      <c r="L602" s="87"/>
      <c r="M602" s="87"/>
      <c r="N602" s="87"/>
      <c r="O602" s="87"/>
      <c r="P602" s="87"/>
    </row>
    <row r="603" spans="1:16" ht="11.25" customHeight="1" x14ac:dyDescent="0.2">
      <c r="A603" s="148"/>
      <c r="B603" s="149"/>
      <c r="C603" s="103"/>
      <c r="D603" s="150"/>
      <c r="E603" s="87"/>
      <c r="F603" s="87"/>
      <c r="G603" s="87"/>
      <c r="H603" s="87"/>
      <c r="I603" s="87"/>
      <c r="J603" s="87"/>
      <c r="K603" s="87"/>
      <c r="L603" s="87"/>
      <c r="M603" s="87"/>
      <c r="N603" s="87"/>
      <c r="O603" s="87"/>
      <c r="P603" s="87"/>
    </row>
    <row r="604" spans="1:16" ht="11.25" customHeight="1" x14ac:dyDescent="0.2">
      <c r="A604" s="148"/>
      <c r="B604" s="149"/>
      <c r="C604" s="103"/>
      <c r="D604" s="150"/>
      <c r="E604" s="87"/>
      <c r="F604" s="87"/>
      <c r="G604" s="87"/>
      <c r="H604" s="87"/>
      <c r="I604" s="87"/>
      <c r="J604" s="87"/>
      <c r="K604" s="87"/>
      <c r="L604" s="87"/>
      <c r="M604" s="87"/>
      <c r="N604" s="87"/>
      <c r="O604" s="87"/>
      <c r="P604" s="87"/>
    </row>
    <row r="605" spans="1:16" ht="11.25" customHeight="1" x14ac:dyDescent="0.2">
      <c r="A605" s="148"/>
      <c r="B605" s="149"/>
      <c r="C605" s="103"/>
      <c r="D605" s="150"/>
      <c r="E605" s="87"/>
      <c r="F605" s="87"/>
      <c r="G605" s="87"/>
      <c r="H605" s="87"/>
      <c r="I605" s="87"/>
      <c r="J605" s="87"/>
      <c r="K605" s="87"/>
      <c r="L605" s="87"/>
      <c r="M605" s="87"/>
      <c r="N605" s="87"/>
      <c r="O605" s="87"/>
      <c r="P605" s="87"/>
    </row>
    <row r="606" spans="1:16" ht="11.25" customHeight="1" x14ac:dyDescent="0.2">
      <c r="A606" s="148"/>
      <c r="B606" s="149"/>
      <c r="C606" s="103"/>
      <c r="D606" s="150"/>
      <c r="E606" s="87"/>
      <c r="F606" s="87"/>
      <c r="G606" s="87"/>
      <c r="H606" s="87"/>
      <c r="I606" s="87"/>
      <c r="J606" s="87"/>
      <c r="K606" s="87"/>
      <c r="L606" s="87"/>
      <c r="M606" s="87"/>
      <c r="N606" s="87"/>
      <c r="O606" s="87"/>
      <c r="P606" s="87"/>
    </row>
    <row r="607" spans="1:16" ht="11.25" customHeight="1" x14ac:dyDescent="0.2">
      <c r="A607" s="148"/>
      <c r="B607" s="149"/>
      <c r="C607" s="103"/>
      <c r="D607" s="150"/>
      <c r="E607" s="87"/>
      <c r="F607" s="87"/>
      <c r="G607" s="87"/>
      <c r="H607" s="87"/>
      <c r="I607" s="87"/>
      <c r="J607" s="87"/>
      <c r="K607" s="87"/>
      <c r="L607" s="87"/>
      <c r="M607" s="87"/>
      <c r="N607" s="87"/>
      <c r="O607" s="87"/>
      <c r="P607" s="87"/>
    </row>
    <row r="608" spans="1:16" ht="11.25" customHeight="1" x14ac:dyDescent="0.2">
      <c r="A608" s="148"/>
      <c r="B608" s="149"/>
      <c r="C608" s="103"/>
      <c r="D608" s="150"/>
      <c r="E608" s="87"/>
      <c r="F608" s="87"/>
      <c r="G608" s="87"/>
      <c r="H608" s="87"/>
      <c r="I608" s="87"/>
      <c r="J608" s="87"/>
      <c r="K608" s="87"/>
      <c r="L608" s="87"/>
      <c r="M608" s="87"/>
      <c r="N608" s="87"/>
      <c r="O608" s="87"/>
      <c r="P608" s="87"/>
    </row>
    <row r="609" spans="1:16" ht="11.25" customHeight="1" x14ac:dyDescent="0.2">
      <c r="A609" s="148"/>
      <c r="B609" s="149"/>
      <c r="C609" s="103"/>
      <c r="D609" s="150"/>
      <c r="E609" s="87"/>
      <c r="F609" s="87"/>
      <c r="G609" s="87"/>
      <c r="H609" s="87"/>
      <c r="I609" s="87"/>
      <c r="J609" s="87"/>
      <c r="K609" s="87"/>
      <c r="L609" s="87"/>
      <c r="M609" s="87"/>
      <c r="N609" s="87"/>
      <c r="O609" s="87"/>
      <c r="P609" s="87"/>
    </row>
    <row r="610" spans="1:16" ht="11.25" customHeight="1" x14ac:dyDescent="0.2">
      <c r="A610" s="148"/>
      <c r="B610" s="149"/>
      <c r="C610" s="103"/>
      <c r="D610" s="150"/>
      <c r="E610" s="87"/>
      <c r="F610" s="87"/>
      <c r="G610" s="87"/>
      <c r="H610" s="87"/>
      <c r="I610" s="87"/>
      <c r="J610" s="87"/>
      <c r="K610" s="87"/>
      <c r="L610" s="87"/>
      <c r="M610" s="87"/>
      <c r="N610" s="87"/>
      <c r="O610" s="87"/>
      <c r="P610" s="87"/>
    </row>
    <row r="611" spans="1:16" ht="11.25" customHeight="1" x14ac:dyDescent="0.2">
      <c r="A611" s="148"/>
      <c r="B611" s="149"/>
      <c r="C611" s="103"/>
      <c r="D611" s="150"/>
      <c r="E611" s="87"/>
      <c r="F611" s="87"/>
      <c r="G611" s="87"/>
      <c r="H611" s="87"/>
      <c r="I611" s="87"/>
      <c r="J611" s="87"/>
      <c r="K611" s="87"/>
      <c r="L611" s="87"/>
      <c r="M611" s="87"/>
      <c r="N611" s="87"/>
      <c r="O611" s="87"/>
      <c r="P611" s="87"/>
    </row>
    <row r="612" spans="1:16" ht="11.25" customHeight="1" x14ac:dyDescent="0.2">
      <c r="A612" s="148"/>
      <c r="B612" s="149"/>
      <c r="C612" s="103"/>
      <c r="D612" s="150"/>
      <c r="E612" s="87"/>
      <c r="F612" s="87"/>
      <c r="G612" s="87"/>
      <c r="H612" s="87"/>
      <c r="I612" s="87"/>
      <c r="J612" s="87"/>
      <c r="K612" s="87"/>
      <c r="L612" s="87"/>
      <c r="M612" s="87"/>
      <c r="N612" s="87"/>
      <c r="O612" s="87"/>
      <c r="P612" s="87"/>
    </row>
    <row r="613" spans="1:16" ht="11.25" customHeight="1" x14ac:dyDescent="0.2">
      <c r="A613" s="148"/>
      <c r="B613" s="149"/>
      <c r="C613" s="103"/>
      <c r="D613" s="150"/>
      <c r="E613" s="87"/>
      <c r="F613" s="87"/>
      <c r="G613" s="87"/>
      <c r="H613" s="87"/>
      <c r="I613" s="87"/>
      <c r="J613" s="87"/>
      <c r="K613" s="87"/>
      <c r="L613" s="87"/>
      <c r="M613" s="87"/>
      <c r="N613" s="87"/>
      <c r="O613" s="87"/>
      <c r="P613" s="87"/>
    </row>
    <row r="614" spans="1:16" ht="11.25" customHeight="1" x14ac:dyDescent="0.2">
      <c r="A614" s="148"/>
      <c r="B614" s="149"/>
      <c r="C614" s="103"/>
      <c r="D614" s="150"/>
      <c r="E614" s="87"/>
      <c r="F614" s="87"/>
      <c r="G614" s="87"/>
      <c r="H614" s="87"/>
      <c r="I614" s="87"/>
      <c r="J614" s="87"/>
      <c r="K614" s="87"/>
      <c r="L614" s="87"/>
      <c r="M614" s="87"/>
      <c r="N614" s="87"/>
      <c r="O614" s="87"/>
      <c r="P614" s="87"/>
    </row>
    <row r="615" spans="1:16" ht="11.25" customHeight="1" x14ac:dyDescent="0.2">
      <c r="A615" s="148"/>
      <c r="B615" s="149"/>
      <c r="C615" s="103"/>
      <c r="D615" s="150"/>
      <c r="E615" s="87"/>
      <c r="F615" s="87"/>
      <c r="G615" s="87"/>
      <c r="H615" s="87"/>
      <c r="I615" s="87"/>
      <c r="J615" s="87"/>
      <c r="K615" s="87"/>
      <c r="L615" s="87"/>
      <c r="M615" s="87"/>
      <c r="N615" s="87"/>
      <c r="O615" s="87"/>
      <c r="P615" s="87"/>
    </row>
    <row r="616" spans="1:16" ht="11.25" customHeight="1" x14ac:dyDescent="0.2">
      <c r="A616" s="148"/>
      <c r="B616" s="149"/>
      <c r="C616" s="103"/>
      <c r="D616" s="150"/>
      <c r="E616" s="87"/>
      <c r="F616" s="87"/>
      <c r="G616" s="87"/>
      <c r="H616" s="87"/>
      <c r="I616" s="87"/>
      <c r="J616" s="87"/>
      <c r="K616" s="87"/>
      <c r="L616" s="87"/>
      <c r="M616" s="87"/>
      <c r="N616" s="87"/>
      <c r="O616" s="87"/>
      <c r="P616" s="87"/>
    </row>
    <row r="617" spans="1:16" ht="11.25" customHeight="1" x14ac:dyDescent="0.2">
      <c r="A617" s="148"/>
      <c r="B617" s="149"/>
      <c r="C617" s="103"/>
      <c r="D617" s="150"/>
      <c r="E617" s="87"/>
      <c r="F617" s="87"/>
      <c r="G617" s="87"/>
      <c r="H617" s="87"/>
      <c r="I617" s="87"/>
      <c r="J617" s="87"/>
      <c r="K617" s="87"/>
      <c r="L617" s="87"/>
      <c r="M617" s="87"/>
      <c r="N617" s="87"/>
      <c r="O617" s="87"/>
      <c r="P617" s="87"/>
    </row>
    <row r="618" spans="1:16" ht="11.25" customHeight="1" x14ac:dyDescent="0.2">
      <c r="A618" s="148"/>
      <c r="B618" s="149"/>
      <c r="C618" s="103"/>
      <c r="D618" s="150"/>
      <c r="E618" s="87"/>
      <c r="F618" s="87"/>
      <c r="G618" s="87"/>
      <c r="H618" s="87"/>
      <c r="I618" s="87"/>
      <c r="J618" s="87"/>
      <c r="K618" s="87"/>
      <c r="L618" s="87"/>
      <c r="M618" s="87"/>
      <c r="N618" s="87"/>
      <c r="O618" s="87"/>
      <c r="P618" s="87"/>
    </row>
    <row r="619" spans="1:16" ht="11.25" customHeight="1" x14ac:dyDescent="0.2">
      <c r="A619" s="148"/>
      <c r="B619" s="149"/>
      <c r="C619" s="103"/>
      <c r="D619" s="150"/>
      <c r="E619" s="87"/>
      <c r="F619" s="87"/>
      <c r="G619" s="87"/>
      <c r="H619" s="87"/>
      <c r="I619" s="87"/>
      <c r="J619" s="87"/>
      <c r="K619" s="87"/>
      <c r="L619" s="87"/>
      <c r="M619" s="87"/>
      <c r="N619" s="87"/>
      <c r="O619" s="87"/>
      <c r="P619" s="87"/>
    </row>
    <row r="620" spans="1:16" ht="11.25" customHeight="1" x14ac:dyDescent="0.2">
      <c r="A620" s="148"/>
      <c r="B620" s="149"/>
      <c r="C620" s="103"/>
      <c r="D620" s="150"/>
      <c r="E620" s="87"/>
      <c r="F620" s="87"/>
      <c r="G620" s="87"/>
      <c r="H620" s="87"/>
      <c r="I620" s="87"/>
      <c r="J620" s="87"/>
      <c r="K620" s="87"/>
      <c r="L620" s="87"/>
      <c r="M620" s="87"/>
      <c r="N620" s="87"/>
      <c r="O620" s="87"/>
      <c r="P620" s="87"/>
    </row>
    <row r="621" spans="1:16" ht="11.25" customHeight="1" x14ac:dyDescent="0.2">
      <c r="A621" s="148"/>
      <c r="B621" s="149"/>
      <c r="C621" s="103"/>
      <c r="D621" s="150"/>
      <c r="E621" s="87"/>
      <c r="F621" s="87"/>
      <c r="G621" s="87"/>
      <c r="H621" s="87"/>
      <c r="I621" s="87"/>
      <c r="J621" s="87"/>
      <c r="K621" s="87"/>
      <c r="L621" s="87"/>
      <c r="M621" s="87"/>
      <c r="N621" s="87"/>
      <c r="O621" s="87"/>
      <c r="P621" s="87"/>
    </row>
    <row r="622" spans="1:16" ht="11.25" customHeight="1" x14ac:dyDescent="0.2">
      <c r="A622" s="148"/>
      <c r="B622" s="149"/>
      <c r="C622" s="103"/>
      <c r="D622" s="150"/>
      <c r="E622" s="87"/>
      <c r="F622" s="87"/>
      <c r="G622" s="87"/>
      <c r="H622" s="87"/>
      <c r="I622" s="87"/>
      <c r="J622" s="87"/>
      <c r="K622" s="87"/>
      <c r="L622" s="87"/>
      <c r="M622" s="87"/>
      <c r="N622" s="87"/>
      <c r="O622" s="87"/>
      <c r="P622" s="87"/>
    </row>
    <row r="623" spans="1:16" ht="11.25" customHeight="1" x14ac:dyDescent="0.2">
      <c r="A623" s="148"/>
      <c r="B623" s="149"/>
      <c r="C623" s="103"/>
      <c r="D623" s="150"/>
      <c r="E623" s="87"/>
      <c r="F623" s="87"/>
      <c r="G623" s="87"/>
      <c r="H623" s="87"/>
      <c r="I623" s="87"/>
      <c r="J623" s="87"/>
      <c r="K623" s="87"/>
      <c r="L623" s="87"/>
      <c r="M623" s="87"/>
      <c r="N623" s="87"/>
      <c r="O623" s="87"/>
      <c r="P623" s="87"/>
    </row>
    <row r="624" spans="1:16" ht="11.25" customHeight="1" x14ac:dyDescent="0.2">
      <c r="A624" s="148"/>
      <c r="B624" s="149"/>
      <c r="C624" s="103"/>
      <c r="D624" s="150"/>
      <c r="E624" s="87"/>
      <c r="F624" s="87"/>
      <c r="G624" s="87"/>
      <c r="H624" s="87"/>
      <c r="I624" s="87"/>
      <c r="J624" s="87"/>
      <c r="K624" s="87"/>
      <c r="L624" s="87"/>
      <c r="M624" s="87"/>
      <c r="N624" s="87"/>
      <c r="O624" s="87"/>
      <c r="P624" s="87"/>
    </row>
    <row r="625" spans="1:16" ht="11.25" customHeight="1" x14ac:dyDescent="0.2">
      <c r="A625" s="148"/>
      <c r="B625" s="149"/>
      <c r="C625" s="103"/>
      <c r="D625" s="150"/>
      <c r="E625" s="87"/>
      <c r="F625" s="87"/>
      <c r="G625" s="87"/>
      <c r="H625" s="87"/>
      <c r="I625" s="87"/>
      <c r="J625" s="87"/>
      <c r="K625" s="87"/>
      <c r="L625" s="87"/>
      <c r="M625" s="87"/>
      <c r="N625" s="87"/>
      <c r="O625" s="87"/>
      <c r="P625" s="87"/>
    </row>
    <row r="626" spans="1:16" ht="11.25" customHeight="1" x14ac:dyDescent="0.2">
      <c r="A626" s="148"/>
      <c r="B626" s="149"/>
      <c r="C626" s="103"/>
      <c r="D626" s="150"/>
      <c r="E626" s="87"/>
      <c r="F626" s="87"/>
      <c r="G626" s="87"/>
      <c r="H626" s="87"/>
      <c r="I626" s="87"/>
      <c r="J626" s="87"/>
      <c r="K626" s="87"/>
      <c r="L626" s="87"/>
      <c r="M626" s="87"/>
      <c r="N626" s="87"/>
      <c r="O626" s="87"/>
      <c r="P626" s="87"/>
    </row>
    <row r="627" spans="1:16" ht="11.25" customHeight="1" x14ac:dyDescent="0.2">
      <c r="A627" s="148"/>
      <c r="B627" s="149"/>
      <c r="C627" s="103"/>
      <c r="D627" s="150"/>
      <c r="E627" s="87"/>
      <c r="F627" s="87"/>
      <c r="G627" s="87"/>
      <c r="H627" s="87"/>
      <c r="I627" s="87"/>
      <c r="J627" s="87"/>
      <c r="K627" s="87"/>
      <c r="L627" s="87"/>
      <c r="M627" s="87"/>
      <c r="N627" s="87"/>
      <c r="O627" s="87"/>
      <c r="P627" s="87"/>
    </row>
    <row r="628" spans="1:16" ht="11.25" customHeight="1" x14ac:dyDescent="0.2">
      <c r="A628" s="148"/>
      <c r="B628" s="149"/>
      <c r="C628" s="103"/>
      <c r="D628" s="150"/>
      <c r="E628" s="87"/>
      <c r="F628" s="87"/>
      <c r="G628" s="87"/>
      <c r="H628" s="87"/>
      <c r="I628" s="87"/>
      <c r="J628" s="87"/>
      <c r="K628" s="87"/>
      <c r="L628" s="87"/>
      <c r="M628" s="87"/>
      <c r="N628" s="87"/>
      <c r="O628" s="87"/>
      <c r="P628" s="87"/>
    </row>
    <row r="629" spans="1:16" ht="11.25" customHeight="1" x14ac:dyDescent="0.2">
      <c r="A629" s="148"/>
      <c r="B629" s="149"/>
      <c r="C629" s="103"/>
      <c r="D629" s="150"/>
      <c r="E629" s="87"/>
      <c r="F629" s="87"/>
      <c r="G629" s="87"/>
      <c r="H629" s="87"/>
      <c r="I629" s="87"/>
      <c r="J629" s="87"/>
      <c r="K629" s="87"/>
      <c r="L629" s="87"/>
      <c r="M629" s="87"/>
      <c r="N629" s="87"/>
      <c r="O629" s="87"/>
      <c r="P629" s="87"/>
    </row>
    <row r="630" spans="1:16" ht="11.25" customHeight="1" x14ac:dyDescent="0.2">
      <c r="A630" s="148"/>
      <c r="B630" s="149"/>
      <c r="C630" s="103"/>
      <c r="D630" s="150"/>
      <c r="E630" s="87"/>
      <c r="F630" s="87"/>
      <c r="G630" s="87"/>
      <c r="H630" s="87"/>
      <c r="I630" s="87"/>
      <c r="J630" s="87"/>
      <c r="K630" s="87"/>
      <c r="L630" s="87"/>
      <c r="M630" s="87"/>
      <c r="N630" s="87"/>
      <c r="O630" s="87"/>
      <c r="P630" s="87"/>
    </row>
    <row r="631" spans="1:16" ht="11.25" customHeight="1" x14ac:dyDescent="0.2">
      <c r="A631" s="148"/>
      <c r="B631" s="149"/>
      <c r="C631" s="103"/>
      <c r="D631" s="150"/>
      <c r="E631" s="87"/>
      <c r="F631" s="87"/>
      <c r="G631" s="87"/>
      <c r="H631" s="87"/>
      <c r="I631" s="87"/>
      <c r="J631" s="87"/>
      <c r="K631" s="87"/>
      <c r="L631" s="87"/>
      <c r="M631" s="87"/>
      <c r="N631" s="87"/>
      <c r="O631" s="87"/>
      <c r="P631" s="87"/>
    </row>
    <row r="632" spans="1:16" ht="11.25" customHeight="1" x14ac:dyDescent="0.2">
      <c r="A632" s="148"/>
      <c r="B632" s="149"/>
      <c r="C632" s="103"/>
      <c r="D632" s="150"/>
      <c r="E632" s="87"/>
      <c r="F632" s="87"/>
      <c r="G632" s="87"/>
      <c r="H632" s="87"/>
      <c r="I632" s="87"/>
      <c r="J632" s="87"/>
      <c r="K632" s="87"/>
      <c r="L632" s="87"/>
      <c r="M632" s="87"/>
      <c r="N632" s="87"/>
      <c r="O632" s="87"/>
      <c r="P632" s="87"/>
    </row>
    <row r="633" spans="1:16" ht="11.25" customHeight="1" x14ac:dyDescent="0.2">
      <c r="A633" s="148"/>
      <c r="B633" s="149"/>
      <c r="C633" s="103"/>
      <c r="D633" s="150"/>
      <c r="E633" s="87"/>
      <c r="F633" s="87"/>
      <c r="G633" s="87"/>
      <c r="H633" s="87"/>
      <c r="I633" s="87"/>
      <c r="J633" s="87"/>
      <c r="K633" s="87"/>
      <c r="L633" s="87"/>
      <c r="M633" s="87"/>
      <c r="N633" s="87"/>
      <c r="O633" s="87"/>
      <c r="P633" s="87"/>
    </row>
    <row r="634" spans="1:16" ht="11.25" customHeight="1" x14ac:dyDescent="0.2">
      <c r="A634" s="148"/>
      <c r="B634" s="149"/>
      <c r="C634" s="103"/>
      <c r="D634" s="150"/>
      <c r="E634" s="87"/>
      <c r="F634" s="87"/>
      <c r="G634" s="87"/>
      <c r="H634" s="87"/>
      <c r="I634" s="87"/>
      <c r="J634" s="87"/>
      <c r="K634" s="87"/>
      <c r="L634" s="87"/>
      <c r="M634" s="87"/>
      <c r="N634" s="87"/>
      <c r="O634" s="87"/>
      <c r="P634" s="87"/>
    </row>
    <row r="635" spans="1:16" ht="11.25" customHeight="1" x14ac:dyDescent="0.2">
      <c r="A635" s="148"/>
      <c r="B635" s="149"/>
      <c r="C635" s="103"/>
      <c r="D635" s="150"/>
      <c r="E635" s="87"/>
      <c r="F635" s="87"/>
      <c r="G635" s="87"/>
      <c r="H635" s="87"/>
      <c r="I635" s="87"/>
      <c r="J635" s="87"/>
      <c r="K635" s="87"/>
      <c r="L635" s="87"/>
      <c r="M635" s="87"/>
      <c r="N635" s="87"/>
      <c r="O635" s="87"/>
      <c r="P635" s="87"/>
    </row>
    <row r="636" spans="1:16" ht="11.25" customHeight="1" x14ac:dyDescent="0.2">
      <c r="A636" s="148"/>
      <c r="B636" s="149"/>
      <c r="C636" s="103"/>
      <c r="D636" s="150"/>
      <c r="E636" s="87"/>
      <c r="F636" s="87"/>
      <c r="G636" s="87"/>
      <c r="H636" s="87"/>
      <c r="I636" s="87"/>
      <c r="J636" s="87"/>
      <c r="K636" s="87"/>
      <c r="L636" s="87"/>
      <c r="M636" s="87"/>
      <c r="N636" s="87"/>
      <c r="O636" s="87"/>
      <c r="P636" s="87"/>
    </row>
    <row r="637" spans="1:16" ht="11.25" customHeight="1" x14ac:dyDescent="0.2">
      <c r="A637" s="148"/>
      <c r="B637" s="149"/>
      <c r="C637" s="103"/>
      <c r="D637" s="150"/>
      <c r="E637" s="87"/>
      <c r="F637" s="87"/>
      <c r="G637" s="87"/>
      <c r="H637" s="87"/>
      <c r="I637" s="87"/>
      <c r="J637" s="87"/>
      <c r="K637" s="87"/>
      <c r="L637" s="87"/>
      <c r="M637" s="87"/>
      <c r="N637" s="87"/>
      <c r="O637" s="87"/>
      <c r="P637" s="87"/>
    </row>
    <row r="638" spans="1:16" ht="11.25" customHeight="1" x14ac:dyDescent="0.2">
      <c r="A638" s="148"/>
      <c r="B638" s="149"/>
      <c r="C638" s="103"/>
      <c r="D638" s="150"/>
      <c r="E638" s="87"/>
      <c r="F638" s="87"/>
      <c r="G638" s="87"/>
      <c r="H638" s="87"/>
      <c r="I638" s="87"/>
      <c r="J638" s="87"/>
      <c r="K638" s="87"/>
      <c r="L638" s="87"/>
      <c r="M638" s="87"/>
      <c r="N638" s="87"/>
      <c r="O638" s="87"/>
      <c r="P638" s="87"/>
    </row>
    <row r="639" spans="1:16" ht="11.25" customHeight="1" x14ac:dyDescent="0.2">
      <c r="A639" s="148"/>
      <c r="B639" s="149"/>
      <c r="C639" s="103"/>
      <c r="D639" s="150"/>
      <c r="E639" s="87"/>
      <c r="F639" s="87"/>
      <c r="G639" s="87"/>
      <c r="H639" s="87"/>
      <c r="I639" s="87"/>
      <c r="J639" s="87"/>
      <c r="K639" s="87"/>
      <c r="L639" s="87"/>
      <c r="M639" s="87"/>
      <c r="N639" s="87"/>
      <c r="O639" s="87"/>
      <c r="P639" s="87"/>
    </row>
    <row r="640" spans="1:16" ht="11.25" customHeight="1" x14ac:dyDescent="0.2">
      <c r="A640" s="148"/>
      <c r="B640" s="149"/>
      <c r="C640" s="103"/>
      <c r="D640" s="150"/>
      <c r="E640" s="87"/>
      <c r="F640" s="87"/>
      <c r="G640" s="87"/>
      <c r="H640" s="87"/>
      <c r="I640" s="87"/>
      <c r="J640" s="87"/>
      <c r="K640" s="87"/>
      <c r="L640" s="87"/>
      <c r="M640" s="87"/>
      <c r="N640" s="87"/>
      <c r="O640" s="87"/>
      <c r="P640" s="87"/>
    </row>
    <row r="641" spans="1:16" ht="11.25" customHeight="1" x14ac:dyDescent="0.2">
      <c r="A641" s="148"/>
      <c r="B641" s="149"/>
      <c r="C641" s="103"/>
      <c r="D641" s="150"/>
      <c r="E641" s="87"/>
      <c r="F641" s="87"/>
      <c r="G641" s="87"/>
      <c r="H641" s="87"/>
      <c r="I641" s="87"/>
      <c r="J641" s="87"/>
      <c r="K641" s="87"/>
      <c r="L641" s="87"/>
      <c r="M641" s="87"/>
      <c r="N641" s="87"/>
      <c r="O641" s="87"/>
      <c r="P641" s="87"/>
    </row>
    <row r="642" spans="1:16" ht="11.25" customHeight="1" x14ac:dyDescent="0.2">
      <c r="A642" s="148"/>
      <c r="B642" s="149"/>
      <c r="C642" s="103"/>
      <c r="D642" s="150"/>
      <c r="E642" s="87"/>
      <c r="F642" s="87"/>
      <c r="G642" s="87"/>
      <c r="H642" s="87"/>
      <c r="I642" s="87"/>
      <c r="J642" s="87"/>
      <c r="K642" s="87"/>
      <c r="L642" s="87"/>
      <c r="M642" s="87"/>
      <c r="N642" s="87"/>
      <c r="O642" s="87"/>
      <c r="P642" s="87"/>
    </row>
    <row r="643" spans="1:16" ht="11.25" customHeight="1" x14ac:dyDescent="0.2">
      <c r="A643" s="148"/>
      <c r="B643" s="149"/>
      <c r="C643" s="103"/>
      <c r="D643" s="150"/>
      <c r="E643" s="87"/>
      <c r="F643" s="87"/>
      <c r="G643" s="87"/>
      <c r="H643" s="87"/>
      <c r="I643" s="87"/>
      <c r="J643" s="87"/>
      <c r="K643" s="87"/>
      <c r="L643" s="87"/>
      <c r="M643" s="87"/>
      <c r="N643" s="87"/>
      <c r="O643" s="87"/>
      <c r="P643" s="87"/>
    </row>
    <row r="644" spans="1:16" ht="11.25" customHeight="1" x14ac:dyDescent="0.2">
      <c r="A644" s="148"/>
      <c r="B644" s="149"/>
      <c r="C644" s="103"/>
      <c r="D644" s="150"/>
      <c r="E644" s="87"/>
      <c r="F644" s="87"/>
      <c r="G644" s="87"/>
      <c r="H644" s="87"/>
      <c r="I644" s="87"/>
      <c r="J644" s="87"/>
      <c r="K644" s="87"/>
      <c r="L644" s="87"/>
      <c r="M644" s="87"/>
      <c r="N644" s="87"/>
      <c r="O644" s="87"/>
      <c r="P644" s="87"/>
    </row>
    <row r="645" spans="1:16" ht="11.25" customHeight="1" x14ac:dyDescent="0.2">
      <c r="A645" s="148"/>
      <c r="B645" s="149"/>
      <c r="C645" s="103"/>
      <c r="D645" s="150"/>
      <c r="E645" s="87"/>
      <c r="F645" s="87"/>
      <c r="G645" s="87"/>
      <c r="H645" s="87"/>
      <c r="I645" s="87"/>
      <c r="J645" s="87"/>
      <c r="K645" s="87"/>
      <c r="L645" s="87"/>
      <c r="M645" s="87"/>
      <c r="N645" s="87"/>
      <c r="O645" s="87"/>
      <c r="P645" s="87"/>
    </row>
    <row r="646" spans="1:16" ht="11.25" customHeight="1" x14ac:dyDescent="0.2">
      <c r="A646" s="148"/>
      <c r="B646" s="149"/>
      <c r="C646" s="103"/>
      <c r="D646" s="150"/>
      <c r="E646" s="87"/>
      <c r="F646" s="87"/>
      <c r="G646" s="87"/>
      <c r="H646" s="87"/>
      <c r="I646" s="87"/>
      <c r="J646" s="87"/>
      <c r="K646" s="87"/>
      <c r="L646" s="87"/>
      <c r="M646" s="87"/>
      <c r="N646" s="87"/>
      <c r="O646" s="87"/>
      <c r="P646" s="87"/>
    </row>
    <row r="647" spans="1:16" ht="11.25" customHeight="1" x14ac:dyDescent="0.2">
      <c r="A647" s="148"/>
      <c r="B647" s="149"/>
      <c r="C647" s="103"/>
      <c r="D647" s="150"/>
      <c r="E647" s="87"/>
      <c r="F647" s="87"/>
      <c r="G647" s="87"/>
      <c r="H647" s="87"/>
      <c r="I647" s="87"/>
      <c r="J647" s="87"/>
      <c r="K647" s="87"/>
      <c r="L647" s="87"/>
      <c r="M647" s="87"/>
      <c r="N647" s="87"/>
      <c r="O647" s="87"/>
      <c r="P647" s="87"/>
    </row>
    <row r="648" spans="1:16" ht="11.25" customHeight="1" x14ac:dyDescent="0.2">
      <c r="A648" s="148"/>
      <c r="B648" s="149"/>
      <c r="C648" s="103"/>
      <c r="D648" s="150"/>
      <c r="E648" s="87"/>
      <c r="F648" s="87"/>
      <c r="G648" s="87"/>
      <c r="H648" s="87"/>
      <c r="I648" s="87"/>
      <c r="J648" s="87"/>
      <c r="K648" s="87"/>
      <c r="L648" s="87"/>
      <c r="M648" s="87"/>
      <c r="N648" s="87"/>
      <c r="O648" s="87"/>
      <c r="P648" s="87"/>
    </row>
    <row r="649" spans="1:16" ht="11.25" customHeight="1" x14ac:dyDescent="0.2">
      <c r="A649" s="148"/>
      <c r="B649" s="149"/>
      <c r="C649" s="103"/>
      <c r="D649" s="150"/>
      <c r="E649" s="87"/>
      <c r="F649" s="87"/>
      <c r="G649" s="87"/>
      <c r="H649" s="87"/>
      <c r="I649" s="87"/>
      <c r="J649" s="87"/>
      <c r="K649" s="87"/>
      <c r="L649" s="87"/>
      <c r="M649" s="87"/>
      <c r="N649" s="87"/>
      <c r="O649" s="87"/>
      <c r="P649" s="87"/>
    </row>
    <row r="650" spans="1:16" ht="11.25" customHeight="1" x14ac:dyDescent="0.2">
      <c r="A650" s="148"/>
      <c r="B650" s="149"/>
      <c r="C650" s="103"/>
      <c r="D650" s="150"/>
      <c r="E650" s="87"/>
      <c r="F650" s="87"/>
      <c r="G650" s="87"/>
      <c r="H650" s="87"/>
      <c r="I650" s="87"/>
      <c r="J650" s="87"/>
      <c r="K650" s="87"/>
      <c r="L650" s="87"/>
      <c r="M650" s="87"/>
      <c r="N650" s="87"/>
      <c r="O650" s="87"/>
      <c r="P650" s="87"/>
    </row>
    <row r="651" spans="1:16" ht="11.25" customHeight="1" x14ac:dyDescent="0.2">
      <c r="A651" s="148"/>
      <c r="B651" s="149"/>
      <c r="C651" s="103"/>
      <c r="D651" s="150"/>
      <c r="E651" s="87"/>
      <c r="F651" s="87"/>
      <c r="G651" s="87"/>
      <c r="H651" s="87"/>
      <c r="I651" s="87"/>
      <c r="J651" s="87"/>
      <c r="K651" s="87"/>
      <c r="L651" s="87"/>
      <c r="M651" s="87"/>
      <c r="N651" s="87"/>
      <c r="O651" s="87"/>
      <c r="P651" s="87"/>
    </row>
    <row r="652" spans="1:16" ht="11.25" customHeight="1" x14ac:dyDescent="0.2">
      <c r="A652" s="148"/>
      <c r="B652" s="149"/>
      <c r="C652" s="103"/>
      <c r="D652" s="150"/>
      <c r="E652" s="87"/>
      <c r="F652" s="87"/>
      <c r="G652" s="87"/>
      <c r="H652" s="87"/>
      <c r="I652" s="87"/>
      <c r="J652" s="87"/>
      <c r="K652" s="87"/>
      <c r="L652" s="87"/>
      <c r="M652" s="87"/>
      <c r="N652" s="87"/>
      <c r="O652" s="87"/>
      <c r="P652" s="87"/>
    </row>
    <row r="653" spans="1:16" ht="11.25" customHeight="1" x14ac:dyDescent="0.2">
      <c r="A653" s="148"/>
      <c r="B653" s="149"/>
      <c r="C653" s="103"/>
      <c r="D653" s="150"/>
      <c r="E653" s="87"/>
      <c r="F653" s="87"/>
      <c r="G653" s="87"/>
      <c r="H653" s="87"/>
      <c r="I653" s="87"/>
      <c r="J653" s="87"/>
      <c r="K653" s="87"/>
      <c r="L653" s="87"/>
      <c r="M653" s="87"/>
      <c r="N653" s="87"/>
      <c r="O653" s="87"/>
      <c r="P653" s="87"/>
    </row>
    <row r="654" spans="1:16" ht="11.25" customHeight="1" x14ac:dyDescent="0.2">
      <c r="A654" s="148"/>
      <c r="B654" s="149"/>
      <c r="C654" s="103"/>
      <c r="D654" s="150"/>
      <c r="E654" s="87"/>
      <c r="F654" s="87"/>
      <c r="G654" s="87"/>
      <c r="H654" s="87"/>
      <c r="I654" s="87"/>
      <c r="J654" s="87"/>
      <c r="K654" s="87"/>
      <c r="L654" s="87"/>
      <c r="M654" s="87"/>
      <c r="N654" s="87"/>
      <c r="O654" s="87"/>
      <c r="P654" s="87"/>
    </row>
    <row r="655" spans="1:16" ht="11.25" customHeight="1" x14ac:dyDescent="0.2">
      <c r="A655" s="148"/>
      <c r="B655" s="149"/>
      <c r="C655" s="103"/>
      <c r="D655" s="150"/>
      <c r="E655" s="87"/>
      <c r="F655" s="87"/>
      <c r="G655" s="87"/>
      <c r="H655" s="87"/>
      <c r="I655" s="87"/>
      <c r="J655" s="87"/>
      <c r="K655" s="87"/>
      <c r="L655" s="87"/>
      <c r="M655" s="87"/>
      <c r="N655" s="87"/>
      <c r="O655" s="87"/>
      <c r="P655" s="87"/>
    </row>
    <row r="656" spans="1:16" ht="11.25" customHeight="1" x14ac:dyDescent="0.2">
      <c r="A656" s="148"/>
      <c r="B656" s="149"/>
      <c r="C656" s="103"/>
      <c r="D656" s="150"/>
      <c r="E656" s="87"/>
      <c r="F656" s="87"/>
      <c r="G656" s="87"/>
      <c r="H656" s="87"/>
      <c r="I656" s="87"/>
      <c r="J656" s="87"/>
      <c r="K656" s="87"/>
      <c r="L656" s="87"/>
      <c r="M656" s="87"/>
      <c r="N656" s="87"/>
      <c r="O656" s="87"/>
      <c r="P656" s="87"/>
    </row>
    <row r="657" spans="1:16" ht="11.25" customHeight="1" x14ac:dyDescent="0.2">
      <c r="A657" s="148"/>
      <c r="B657" s="149"/>
      <c r="C657" s="103"/>
      <c r="D657" s="150"/>
      <c r="E657" s="87"/>
      <c r="F657" s="87"/>
      <c r="G657" s="87"/>
      <c r="H657" s="87"/>
      <c r="I657" s="87"/>
      <c r="J657" s="87"/>
      <c r="K657" s="87"/>
      <c r="L657" s="87"/>
      <c r="M657" s="87"/>
      <c r="N657" s="87"/>
      <c r="O657" s="87"/>
      <c r="P657" s="87"/>
    </row>
    <row r="658" spans="1:16" ht="11.25" customHeight="1" x14ac:dyDescent="0.2">
      <c r="A658" s="148"/>
      <c r="B658" s="149"/>
      <c r="C658" s="103"/>
      <c r="D658" s="150"/>
      <c r="E658" s="87"/>
      <c r="F658" s="87"/>
      <c r="G658" s="87"/>
      <c r="H658" s="87"/>
      <c r="I658" s="87"/>
      <c r="J658" s="87"/>
      <c r="K658" s="87"/>
      <c r="L658" s="87"/>
      <c r="M658" s="87"/>
      <c r="N658" s="87"/>
      <c r="O658" s="87"/>
      <c r="P658" s="87"/>
    </row>
    <row r="659" spans="1:16" ht="11.25" customHeight="1" x14ac:dyDescent="0.2">
      <c r="A659" s="148"/>
      <c r="B659" s="149"/>
      <c r="C659" s="103"/>
      <c r="D659" s="150"/>
      <c r="E659" s="87"/>
      <c r="F659" s="87"/>
      <c r="G659" s="87"/>
      <c r="H659" s="87"/>
      <c r="I659" s="87"/>
      <c r="J659" s="87"/>
      <c r="K659" s="87"/>
      <c r="L659" s="87"/>
      <c r="M659" s="87"/>
      <c r="N659" s="87"/>
      <c r="O659" s="87"/>
      <c r="P659" s="87"/>
    </row>
    <row r="660" spans="1:16" ht="11.25" customHeight="1" x14ac:dyDescent="0.2">
      <c r="A660" s="148"/>
      <c r="B660" s="149"/>
      <c r="C660" s="103"/>
      <c r="D660" s="150"/>
      <c r="E660" s="87"/>
      <c r="F660" s="87"/>
      <c r="G660" s="87"/>
      <c r="H660" s="87"/>
      <c r="I660" s="87"/>
      <c r="J660" s="87"/>
      <c r="K660" s="87"/>
      <c r="L660" s="87"/>
      <c r="M660" s="87"/>
      <c r="N660" s="87"/>
      <c r="O660" s="87"/>
      <c r="P660" s="87"/>
    </row>
    <row r="661" spans="1:16" ht="11.25" customHeight="1" x14ac:dyDescent="0.2">
      <c r="A661" s="148"/>
      <c r="B661" s="149"/>
      <c r="C661" s="103"/>
      <c r="D661" s="150"/>
      <c r="E661" s="87"/>
      <c r="F661" s="87"/>
      <c r="G661" s="87"/>
      <c r="H661" s="87"/>
      <c r="I661" s="87"/>
      <c r="J661" s="87"/>
      <c r="K661" s="87"/>
      <c r="L661" s="87"/>
      <c r="M661" s="87"/>
      <c r="N661" s="87"/>
      <c r="O661" s="87"/>
      <c r="P661" s="87"/>
    </row>
    <row r="662" spans="1:16" ht="11.25" customHeight="1" x14ac:dyDescent="0.2">
      <c r="A662" s="148"/>
      <c r="B662" s="149"/>
      <c r="C662" s="103"/>
      <c r="D662" s="150"/>
      <c r="E662" s="87"/>
      <c r="F662" s="87"/>
      <c r="G662" s="87"/>
      <c r="H662" s="87"/>
      <c r="I662" s="87"/>
      <c r="J662" s="87"/>
      <c r="K662" s="87"/>
      <c r="L662" s="87"/>
      <c r="M662" s="87"/>
      <c r="N662" s="87"/>
      <c r="O662" s="87"/>
      <c r="P662" s="87"/>
    </row>
    <row r="663" spans="1:16" ht="11.25" customHeight="1" x14ac:dyDescent="0.2">
      <c r="A663" s="148"/>
      <c r="B663" s="149"/>
      <c r="C663" s="103"/>
      <c r="D663" s="150"/>
      <c r="E663" s="87"/>
      <c r="F663" s="87"/>
      <c r="G663" s="87"/>
      <c r="H663" s="87"/>
      <c r="I663" s="87"/>
      <c r="J663" s="87"/>
      <c r="K663" s="87"/>
      <c r="L663" s="87"/>
      <c r="M663" s="87"/>
      <c r="N663" s="87"/>
      <c r="O663" s="87"/>
      <c r="P663" s="87"/>
    </row>
    <row r="664" spans="1:16" ht="11.25" customHeight="1" x14ac:dyDescent="0.2">
      <c r="A664" s="148"/>
      <c r="B664" s="149"/>
      <c r="C664" s="103"/>
      <c r="D664" s="150"/>
      <c r="E664" s="87"/>
      <c r="F664" s="87"/>
      <c r="G664" s="87"/>
      <c r="H664" s="87"/>
      <c r="I664" s="87"/>
      <c r="J664" s="87"/>
      <c r="K664" s="87"/>
      <c r="L664" s="87"/>
      <c r="M664" s="87"/>
      <c r="N664" s="87"/>
      <c r="O664" s="87"/>
      <c r="P664" s="87"/>
    </row>
    <row r="665" spans="1:16" ht="11.25" customHeight="1" x14ac:dyDescent="0.2">
      <c r="A665" s="148"/>
      <c r="B665" s="149"/>
      <c r="C665" s="103"/>
      <c r="D665" s="150"/>
      <c r="E665" s="87"/>
      <c r="F665" s="87"/>
      <c r="G665" s="87"/>
      <c r="H665" s="87"/>
      <c r="I665" s="87"/>
      <c r="J665" s="87"/>
      <c r="K665" s="87"/>
      <c r="L665" s="87"/>
      <c r="M665" s="87"/>
      <c r="N665" s="87"/>
      <c r="O665" s="87"/>
      <c r="P665" s="87"/>
    </row>
    <row r="666" spans="1:16" ht="11.25" customHeight="1" x14ac:dyDescent="0.2">
      <c r="A666" s="148"/>
      <c r="B666" s="149"/>
      <c r="C666" s="103"/>
      <c r="D666" s="150"/>
      <c r="E666" s="87"/>
      <c r="F666" s="87"/>
      <c r="G666" s="87"/>
      <c r="H666" s="87"/>
      <c r="I666" s="87"/>
      <c r="J666" s="87"/>
      <c r="K666" s="87"/>
      <c r="L666" s="87"/>
      <c r="M666" s="87"/>
      <c r="N666" s="87"/>
      <c r="O666" s="87"/>
      <c r="P666" s="87"/>
    </row>
    <row r="667" spans="1:16" ht="11.25" customHeight="1" x14ac:dyDescent="0.2">
      <c r="A667" s="148"/>
      <c r="B667" s="149"/>
      <c r="C667" s="103"/>
      <c r="D667" s="150"/>
      <c r="E667" s="87"/>
      <c r="F667" s="87"/>
      <c r="G667" s="87"/>
      <c r="H667" s="87"/>
      <c r="I667" s="87"/>
      <c r="J667" s="87"/>
      <c r="K667" s="87"/>
      <c r="L667" s="87"/>
      <c r="M667" s="87"/>
      <c r="N667" s="87"/>
      <c r="O667" s="87"/>
      <c r="P667" s="87"/>
    </row>
    <row r="668" spans="1:16" ht="11.25" customHeight="1" x14ac:dyDescent="0.2">
      <c r="A668" s="148"/>
      <c r="B668" s="149"/>
      <c r="C668" s="103"/>
      <c r="D668" s="150"/>
      <c r="E668" s="87"/>
      <c r="F668" s="87"/>
      <c r="G668" s="87"/>
      <c r="H668" s="87"/>
      <c r="I668" s="87"/>
      <c r="J668" s="87"/>
      <c r="K668" s="87"/>
      <c r="L668" s="87"/>
      <c r="M668" s="87"/>
      <c r="N668" s="87"/>
      <c r="O668" s="87"/>
      <c r="P668" s="87"/>
    </row>
    <row r="669" spans="1:16" ht="11.25" customHeight="1" x14ac:dyDescent="0.2">
      <c r="A669" s="148"/>
      <c r="B669" s="149"/>
      <c r="C669" s="103"/>
      <c r="D669" s="150"/>
      <c r="E669" s="87"/>
      <c r="F669" s="87"/>
      <c r="G669" s="87"/>
      <c r="H669" s="87"/>
      <c r="I669" s="87"/>
      <c r="J669" s="87"/>
      <c r="K669" s="87"/>
      <c r="L669" s="87"/>
      <c r="M669" s="87"/>
      <c r="N669" s="87"/>
      <c r="O669" s="87"/>
      <c r="P669" s="87"/>
    </row>
    <row r="670" spans="1:16" ht="11.25" customHeight="1" x14ac:dyDescent="0.2">
      <c r="A670" s="148"/>
      <c r="B670" s="149"/>
      <c r="C670" s="103"/>
      <c r="D670" s="150"/>
      <c r="E670" s="87"/>
      <c r="F670" s="87"/>
      <c r="G670" s="87"/>
      <c r="H670" s="87"/>
      <c r="I670" s="87"/>
      <c r="J670" s="87"/>
      <c r="K670" s="87"/>
      <c r="L670" s="87"/>
      <c r="M670" s="87"/>
      <c r="N670" s="87"/>
      <c r="O670" s="87"/>
      <c r="P670" s="87"/>
    </row>
    <row r="671" spans="1:16" ht="11.25" customHeight="1" x14ac:dyDescent="0.2">
      <c r="A671" s="148"/>
      <c r="B671" s="149"/>
      <c r="C671" s="103"/>
      <c r="D671" s="150"/>
      <c r="E671" s="87"/>
      <c r="F671" s="87"/>
      <c r="G671" s="87"/>
      <c r="H671" s="87"/>
      <c r="I671" s="87"/>
      <c r="J671" s="87"/>
      <c r="K671" s="87"/>
      <c r="L671" s="87"/>
      <c r="M671" s="87"/>
      <c r="N671" s="87"/>
      <c r="O671" s="87"/>
      <c r="P671" s="87"/>
    </row>
    <row r="672" spans="1:16" ht="11.25" customHeight="1" x14ac:dyDescent="0.2">
      <c r="A672" s="148"/>
      <c r="B672" s="149"/>
      <c r="C672" s="103"/>
      <c r="D672" s="150"/>
      <c r="E672" s="87"/>
      <c r="F672" s="87"/>
      <c r="G672" s="87"/>
      <c r="H672" s="87"/>
      <c r="I672" s="87"/>
      <c r="J672" s="87"/>
      <c r="K672" s="87"/>
      <c r="L672" s="87"/>
      <c r="M672" s="87"/>
      <c r="N672" s="87"/>
      <c r="O672" s="87"/>
      <c r="P672" s="87"/>
    </row>
    <row r="673" spans="1:16" ht="11.25" customHeight="1" x14ac:dyDescent="0.2">
      <c r="A673" s="148"/>
      <c r="B673" s="149"/>
      <c r="C673" s="103"/>
      <c r="D673" s="150"/>
      <c r="E673" s="87"/>
      <c r="F673" s="87"/>
      <c r="G673" s="87"/>
      <c r="H673" s="87"/>
      <c r="I673" s="87"/>
      <c r="J673" s="87"/>
      <c r="K673" s="87"/>
      <c r="L673" s="87"/>
      <c r="M673" s="87"/>
      <c r="N673" s="87"/>
      <c r="O673" s="87"/>
      <c r="P673" s="87"/>
    </row>
    <row r="674" spans="1:16" ht="11.25" customHeight="1" x14ac:dyDescent="0.2">
      <c r="A674" s="148"/>
      <c r="B674" s="149"/>
      <c r="C674" s="103"/>
      <c r="D674" s="150"/>
      <c r="E674" s="87"/>
      <c r="F674" s="87"/>
      <c r="G674" s="87"/>
      <c r="H674" s="87"/>
      <c r="I674" s="87"/>
      <c r="J674" s="87"/>
      <c r="K674" s="87"/>
      <c r="L674" s="87"/>
      <c r="M674" s="87"/>
      <c r="N674" s="87"/>
      <c r="O674" s="87"/>
      <c r="P674" s="87"/>
    </row>
    <row r="675" spans="1:16" ht="11.25" customHeight="1" x14ac:dyDescent="0.2">
      <c r="A675" s="148"/>
      <c r="B675" s="149"/>
      <c r="C675" s="103"/>
      <c r="D675" s="150"/>
      <c r="E675" s="87"/>
      <c r="F675" s="87"/>
      <c r="G675" s="87"/>
      <c r="H675" s="87"/>
      <c r="I675" s="87"/>
      <c r="J675" s="87"/>
      <c r="K675" s="87"/>
      <c r="L675" s="87"/>
      <c r="M675" s="87"/>
      <c r="N675" s="87"/>
      <c r="O675" s="87"/>
      <c r="P675" s="87"/>
    </row>
    <row r="676" spans="1:16" ht="11.25" customHeight="1" x14ac:dyDescent="0.2">
      <c r="A676" s="148"/>
      <c r="B676" s="149"/>
      <c r="C676" s="103"/>
      <c r="D676" s="150"/>
      <c r="E676" s="87"/>
      <c r="F676" s="87"/>
      <c r="G676" s="87"/>
      <c r="H676" s="87"/>
      <c r="I676" s="87"/>
      <c r="J676" s="87"/>
      <c r="K676" s="87"/>
      <c r="L676" s="87"/>
      <c r="M676" s="87"/>
      <c r="N676" s="87"/>
      <c r="O676" s="87"/>
      <c r="P676" s="87"/>
    </row>
    <row r="677" spans="1:16" ht="11.25" customHeight="1" x14ac:dyDescent="0.2">
      <c r="A677" s="148"/>
      <c r="B677" s="149"/>
      <c r="C677" s="103"/>
      <c r="D677" s="150"/>
      <c r="E677" s="87"/>
      <c r="F677" s="87"/>
      <c r="G677" s="87"/>
      <c r="H677" s="87"/>
      <c r="I677" s="87"/>
      <c r="J677" s="87"/>
      <c r="K677" s="87"/>
      <c r="L677" s="87"/>
      <c r="M677" s="87"/>
      <c r="N677" s="87"/>
      <c r="O677" s="87"/>
      <c r="P677" s="87"/>
    </row>
    <row r="678" spans="1:16" ht="11.25" customHeight="1" x14ac:dyDescent="0.2">
      <c r="A678" s="148"/>
      <c r="B678" s="149"/>
      <c r="C678" s="103"/>
      <c r="D678" s="150"/>
      <c r="E678" s="87"/>
      <c r="F678" s="87"/>
      <c r="G678" s="87"/>
      <c r="H678" s="87"/>
      <c r="I678" s="87"/>
      <c r="J678" s="87"/>
      <c r="K678" s="87"/>
      <c r="L678" s="87"/>
      <c r="M678" s="87"/>
      <c r="N678" s="87"/>
      <c r="O678" s="87"/>
      <c r="P678" s="87"/>
    </row>
    <row r="679" spans="1:16" ht="11.25" customHeight="1" x14ac:dyDescent="0.2">
      <c r="A679" s="148"/>
      <c r="B679" s="149"/>
      <c r="C679" s="103"/>
      <c r="D679" s="150"/>
      <c r="E679" s="87"/>
      <c r="F679" s="87"/>
      <c r="G679" s="87"/>
      <c r="H679" s="87"/>
      <c r="I679" s="87"/>
      <c r="J679" s="87"/>
      <c r="K679" s="87"/>
      <c r="L679" s="87"/>
      <c r="M679" s="87"/>
      <c r="N679" s="87"/>
      <c r="O679" s="87"/>
      <c r="P679" s="87"/>
    </row>
    <row r="680" spans="1:16" ht="11.25" customHeight="1" x14ac:dyDescent="0.2">
      <c r="A680" s="148"/>
      <c r="B680" s="149"/>
      <c r="C680" s="103"/>
      <c r="D680" s="150"/>
      <c r="E680" s="87"/>
      <c r="F680" s="87"/>
      <c r="G680" s="87"/>
      <c r="H680" s="87"/>
      <c r="I680" s="87"/>
      <c r="J680" s="87"/>
      <c r="K680" s="87"/>
      <c r="L680" s="87"/>
      <c r="M680" s="87"/>
      <c r="N680" s="87"/>
      <c r="O680" s="87"/>
      <c r="P680" s="87"/>
    </row>
    <row r="681" spans="1:16" ht="11.25" customHeight="1" x14ac:dyDescent="0.2">
      <c r="A681" s="148"/>
      <c r="B681" s="149"/>
      <c r="C681" s="103"/>
      <c r="D681" s="150"/>
      <c r="E681" s="87"/>
      <c r="F681" s="87"/>
      <c r="G681" s="87"/>
      <c r="H681" s="87"/>
      <c r="I681" s="87"/>
      <c r="J681" s="87"/>
      <c r="K681" s="87"/>
      <c r="L681" s="87"/>
      <c r="M681" s="87"/>
      <c r="N681" s="87"/>
      <c r="O681" s="87"/>
      <c r="P681" s="87"/>
    </row>
    <row r="682" spans="1:16" ht="11.25" customHeight="1" x14ac:dyDescent="0.2">
      <c r="A682" s="148"/>
      <c r="B682" s="149"/>
      <c r="C682" s="103"/>
      <c r="D682" s="150"/>
      <c r="E682" s="87"/>
      <c r="F682" s="87"/>
      <c r="G682" s="87"/>
      <c r="H682" s="87"/>
      <c r="I682" s="87"/>
      <c r="J682" s="87"/>
      <c r="K682" s="87"/>
      <c r="L682" s="87"/>
      <c r="M682" s="87"/>
      <c r="N682" s="87"/>
      <c r="O682" s="87"/>
      <c r="P682" s="87"/>
    </row>
    <row r="683" spans="1:16" ht="11.25" customHeight="1" x14ac:dyDescent="0.2">
      <c r="A683" s="148"/>
      <c r="B683" s="149"/>
      <c r="C683" s="103"/>
      <c r="D683" s="150"/>
      <c r="E683" s="87"/>
      <c r="F683" s="87"/>
      <c r="G683" s="87"/>
      <c r="H683" s="87"/>
      <c r="I683" s="87"/>
      <c r="J683" s="87"/>
      <c r="K683" s="87"/>
      <c r="L683" s="87"/>
      <c r="M683" s="87"/>
      <c r="N683" s="87"/>
      <c r="O683" s="87"/>
      <c r="P683" s="87"/>
    </row>
    <row r="684" spans="1:16" ht="11.25" customHeight="1" x14ac:dyDescent="0.2">
      <c r="A684" s="148"/>
      <c r="B684" s="149"/>
      <c r="C684" s="103"/>
      <c r="D684" s="150"/>
      <c r="E684" s="87"/>
      <c r="F684" s="87"/>
      <c r="G684" s="87"/>
      <c r="H684" s="87"/>
      <c r="I684" s="87"/>
      <c r="J684" s="87"/>
      <c r="K684" s="87"/>
      <c r="L684" s="87"/>
      <c r="M684" s="87"/>
      <c r="N684" s="87"/>
      <c r="O684" s="87"/>
      <c r="P684" s="87"/>
    </row>
    <row r="685" spans="1:16" ht="11.25" customHeight="1" x14ac:dyDescent="0.2">
      <c r="A685" s="148"/>
      <c r="B685" s="149"/>
      <c r="C685" s="103"/>
      <c r="D685" s="150"/>
      <c r="E685" s="87"/>
      <c r="F685" s="87"/>
      <c r="G685" s="87"/>
      <c r="H685" s="87"/>
      <c r="I685" s="87"/>
      <c r="J685" s="87"/>
      <c r="K685" s="87"/>
      <c r="L685" s="87"/>
      <c r="M685" s="87"/>
      <c r="N685" s="87"/>
      <c r="O685" s="87"/>
      <c r="P685" s="87"/>
    </row>
    <row r="686" spans="1:16" ht="11.25" customHeight="1" x14ac:dyDescent="0.2">
      <c r="A686" s="148"/>
      <c r="B686" s="149"/>
      <c r="C686" s="103"/>
      <c r="D686" s="150"/>
      <c r="E686" s="87"/>
      <c r="F686" s="87"/>
      <c r="G686" s="87"/>
      <c r="H686" s="87"/>
      <c r="I686" s="87"/>
      <c r="J686" s="87"/>
      <c r="K686" s="87"/>
      <c r="L686" s="87"/>
      <c r="M686" s="87"/>
      <c r="N686" s="87"/>
      <c r="O686" s="87"/>
      <c r="P686" s="87"/>
    </row>
    <row r="687" spans="1:16" ht="11.25" customHeight="1" x14ac:dyDescent="0.2">
      <c r="A687" s="148"/>
      <c r="B687" s="149"/>
      <c r="C687" s="103"/>
      <c r="D687" s="150"/>
      <c r="E687" s="87"/>
      <c r="F687" s="87"/>
      <c r="G687" s="87"/>
      <c r="H687" s="87"/>
      <c r="I687" s="87"/>
      <c r="J687" s="87"/>
      <c r="K687" s="87"/>
      <c r="L687" s="87"/>
      <c r="M687" s="87"/>
      <c r="N687" s="87"/>
      <c r="O687" s="87"/>
      <c r="P687" s="87"/>
    </row>
    <row r="688" spans="1:16" ht="11.25" customHeight="1" x14ac:dyDescent="0.2">
      <c r="A688" s="148"/>
      <c r="B688" s="149"/>
      <c r="C688" s="103"/>
      <c r="D688" s="150"/>
      <c r="E688" s="87"/>
      <c r="F688" s="87"/>
      <c r="G688" s="87"/>
      <c r="H688" s="87"/>
      <c r="I688" s="87"/>
      <c r="J688" s="87"/>
      <c r="K688" s="87"/>
      <c r="L688" s="87"/>
      <c r="M688" s="87"/>
      <c r="N688" s="87"/>
      <c r="O688" s="87"/>
      <c r="P688" s="87"/>
    </row>
    <row r="689" spans="1:16" ht="11.25" customHeight="1" x14ac:dyDescent="0.2">
      <c r="A689" s="148"/>
      <c r="B689" s="149"/>
      <c r="C689" s="103"/>
      <c r="D689" s="150"/>
      <c r="E689" s="87"/>
      <c r="F689" s="87"/>
      <c r="G689" s="87"/>
      <c r="H689" s="87"/>
      <c r="I689" s="87"/>
      <c r="J689" s="87"/>
      <c r="K689" s="87"/>
      <c r="L689" s="87"/>
      <c r="M689" s="87"/>
      <c r="N689" s="87"/>
      <c r="O689" s="87"/>
      <c r="P689" s="87"/>
    </row>
    <row r="690" spans="1:16" ht="11.25" customHeight="1" x14ac:dyDescent="0.2">
      <c r="A690" s="148"/>
      <c r="B690" s="149"/>
      <c r="C690" s="103"/>
      <c r="D690" s="150"/>
      <c r="E690" s="87"/>
      <c r="F690" s="87"/>
      <c r="G690" s="87"/>
      <c r="H690" s="87"/>
      <c r="I690" s="87"/>
      <c r="J690" s="87"/>
      <c r="K690" s="87"/>
      <c r="L690" s="87"/>
      <c r="M690" s="87"/>
      <c r="N690" s="87"/>
      <c r="O690" s="87"/>
      <c r="P690" s="87"/>
    </row>
    <row r="691" spans="1:16" ht="11.25" customHeight="1" x14ac:dyDescent="0.2">
      <c r="A691" s="148"/>
      <c r="B691" s="149"/>
      <c r="C691" s="103"/>
      <c r="D691" s="150"/>
      <c r="E691" s="87"/>
      <c r="F691" s="87"/>
      <c r="G691" s="87"/>
      <c r="H691" s="87"/>
      <c r="I691" s="87"/>
      <c r="J691" s="87"/>
      <c r="K691" s="87"/>
      <c r="L691" s="87"/>
      <c r="M691" s="87"/>
      <c r="N691" s="87"/>
      <c r="O691" s="87"/>
      <c r="P691" s="87"/>
    </row>
    <row r="692" spans="1:16" ht="11.25" customHeight="1" x14ac:dyDescent="0.2">
      <c r="A692" s="148"/>
      <c r="B692" s="149"/>
      <c r="C692" s="103"/>
      <c r="D692" s="150"/>
      <c r="E692" s="87"/>
      <c r="F692" s="87"/>
      <c r="G692" s="87"/>
      <c r="H692" s="87"/>
      <c r="I692" s="87"/>
      <c r="J692" s="87"/>
      <c r="K692" s="87"/>
      <c r="L692" s="87"/>
      <c r="M692" s="87"/>
      <c r="N692" s="87"/>
      <c r="O692" s="87"/>
      <c r="P692" s="87"/>
    </row>
    <row r="693" spans="1:16" ht="11.25" customHeight="1" x14ac:dyDescent="0.2">
      <c r="A693" s="148"/>
      <c r="B693" s="149"/>
      <c r="C693" s="103"/>
      <c r="D693" s="150"/>
      <c r="E693" s="87"/>
      <c r="F693" s="87"/>
      <c r="G693" s="87"/>
      <c r="H693" s="87"/>
      <c r="I693" s="87"/>
      <c r="J693" s="87"/>
      <c r="K693" s="87"/>
      <c r="L693" s="87"/>
      <c r="M693" s="87"/>
      <c r="N693" s="87"/>
      <c r="O693" s="87"/>
      <c r="P693" s="87"/>
    </row>
    <row r="694" spans="1:16" ht="11.25" customHeight="1" x14ac:dyDescent="0.2">
      <c r="A694" s="148"/>
      <c r="B694" s="149"/>
      <c r="C694" s="103"/>
      <c r="D694" s="150"/>
      <c r="E694" s="87"/>
      <c r="F694" s="87"/>
      <c r="G694" s="87"/>
      <c r="H694" s="87"/>
      <c r="I694" s="87"/>
      <c r="J694" s="87"/>
      <c r="K694" s="87"/>
      <c r="L694" s="87"/>
      <c r="M694" s="87"/>
      <c r="N694" s="87"/>
      <c r="O694" s="87"/>
      <c r="P694" s="87"/>
    </row>
    <row r="695" spans="1:16" ht="11.25" customHeight="1" x14ac:dyDescent="0.2">
      <c r="A695" s="148"/>
      <c r="B695" s="149"/>
      <c r="C695" s="103"/>
      <c r="D695" s="150"/>
      <c r="E695" s="87"/>
      <c r="F695" s="87"/>
      <c r="G695" s="87"/>
      <c r="H695" s="87"/>
      <c r="I695" s="87"/>
      <c r="J695" s="87"/>
      <c r="K695" s="87"/>
      <c r="L695" s="87"/>
      <c r="M695" s="87"/>
      <c r="N695" s="87"/>
      <c r="O695" s="87"/>
      <c r="P695" s="87"/>
    </row>
    <row r="696" spans="1:16" ht="11.25" customHeight="1" x14ac:dyDescent="0.2">
      <c r="A696" s="148"/>
      <c r="B696" s="149"/>
      <c r="C696" s="103"/>
      <c r="D696" s="150"/>
      <c r="E696" s="87"/>
      <c r="F696" s="87"/>
      <c r="G696" s="87"/>
      <c r="H696" s="87"/>
      <c r="I696" s="87"/>
      <c r="J696" s="87"/>
      <c r="K696" s="87"/>
      <c r="L696" s="87"/>
      <c r="M696" s="87"/>
      <c r="N696" s="87"/>
      <c r="O696" s="87"/>
      <c r="P696" s="87"/>
    </row>
    <row r="697" spans="1:16" ht="11.25" customHeight="1" x14ac:dyDescent="0.2">
      <c r="A697" s="148"/>
      <c r="B697" s="149"/>
      <c r="C697" s="103"/>
      <c r="D697" s="150"/>
      <c r="E697" s="87"/>
      <c r="F697" s="87"/>
      <c r="G697" s="87"/>
      <c r="H697" s="87"/>
      <c r="I697" s="87"/>
      <c r="J697" s="87"/>
      <c r="K697" s="87"/>
      <c r="L697" s="87"/>
      <c r="M697" s="87"/>
      <c r="N697" s="87"/>
      <c r="O697" s="87"/>
      <c r="P697" s="87"/>
    </row>
    <row r="698" spans="1:16" ht="11.25" customHeight="1" x14ac:dyDescent="0.2">
      <c r="A698" s="148"/>
      <c r="B698" s="149"/>
      <c r="C698" s="103"/>
      <c r="D698" s="150"/>
      <c r="E698" s="87"/>
      <c r="F698" s="87"/>
      <c r="G698" s="87"/>
      <c r="H698" s="87"/>
      <c r="I698" s="87"/>
      <c r="J698" s="87"/>
      <c r="K698" s="87"/>
      <c r="L698" s="87"/>
      <c r="M698" s="87"/>
      <c r="N698" s="87"/>
      <c r="O698" s="87"/>
      <c r="P698" s="87"/>
    </row>
    <row r="699" spans="1:16" ht="11.25" customHeight="1" x14ac:dyDescent="0.2">
      <c r="A699" s="148"/>
      <c r="B699" s="149"/>
      <c r="C699" s="103"/>
      <c r="D699" s="150"/>
      <c r="E699" s="87"/>
      <c r="F699" s="87"/>
      <c r="G699" s="87"/>
      <c r="H699" s="87"/>
      <c r="I699" s="87"/>
      <c r="J699" s="87"/>
      <c r="K699" s="87"/>
      <c r="L699" s="87"/>
      <c r="M699" s="87"/>
      <c r="N699" s="87"/>
      <c r="O699" s="87"/>
      <c r="P699" s="87"/>
    </row>
    <row r="700" spans="1:16" ht="11.25" customHeight="1" x14ac:dyDescent="0.2">
      <c r="A700" s="148"/>
      <c r="B700" s="149"/>
      <c r="C700" s="103"/>
      <c r="D700" s="150"/>
      <c r="E700" s="87"/>
      <c r="F700" s="87"/>
      <c r="G700" s="87"/>
      <c r="H700" s="87"/>
      <c r="I700" s="87"/>
      <c r="J700" s="87"/>
      <c r="K700" s="87"/>
      <c r="L700" s="87"/>
      <c r="M700" s="87"/>
      <c r="N700" s="87"/>
      <c r="O700" s="87"/>
      <c r="P700" s="87"/>
    </row>
    <row r="701" spans="1:16" ht="11.25" customHeight="1" x14ac:dyDescent="0.2">
      <c r="A701" s="148"/>
      <c r="B701" s="149"/>
      <c r="C701" s="103"/>
      <c r="D701" s="150"/>
      <c r="E701" s="87"/>
      <c r="F701" s="87"/>
      <c r="G701" s="87"/>
      <c r="H701" s="87"/>
      <c r="I701" s="87"/>
      <c r="J701" s="87"/>
      <c r="K701" s="87"/>
      <c r="L701" s="87"/>
      <c r="M701" s="87"/>
      <c r="N701" s="87"/>
      <c r="O701" s="87"/>
      <c r="P701" s="87"/>
    </row>
    <row r="702" spans="1:16" ht="11.25" customHeight="1" x14ac:dyDescent="0.2">
      <c r="A702" s="148"/>
      <c r="B702" s="149"/>
      <c r="C702" s="103"/>
      <c r="D702" s="150"/>
      <c r="E702" s="87"/>
      <c r="F702" s="87"/>
      <c r="G702" s="87"/>
      <c r="H702" s="87"/>
      <c r="I702" s="87"/>
      <c r="J702" s="87"/>
      <c r="K702" s="87"/>
      <c r="L702" s="87"/>
      <c r="M702" s="87"/>
      <c r="N702" s="87"/>
      <c r="O702" s="87"/>
      <c r="P702" s="87"/>
    </row>
    <row r="703" spans="1:16" ht="11.25" customHeight="1" x14ac:dyDescent="0.2">
      <c r="A703" s="148"/>
      <c r="B703" s="149"/>
      <c r="C703" s="103"/>
      <c r="D703" s="150"/>
      <c r="E703" s="87"/>
      <c r="F703" s="87"/>
      <c r="G703" s="87"/>
      <c r="H703" s="87"/>
      <c r="I703" s="87"/>
      <c r="J703" s="87"/>
      <c r="K703" s="87"/>
      <c r="L703" s="87"/>
      <c r="M703" s="87"/>
      <c r="N703" s="87"/>
      <c r="O703" s="87"/>
      <c r="P703" s="87"/>
    </row>
    <row r="704" spans="1:16" ht="11.25" customHeight="1" x14ac:dyDescent="0.2">
      <c r="A704" s="148"/>
      <c r="B704" s="149"/>
      <c r="C704" s="103"/>
      <c r="D704" s="150"/>
      <c r="E704" s="87"/>
      <c r="F704" s="87"/>
      <c r="G704" s="87"/>
      <c r="H704" s="87"/>
      <c r="I704" s="87"/>
      <c r="J704" s="87"/>
      <c r="K704" s="87"/>
      <c r="L704" s="87"/>
      <c r="M704" s="87"/>
      <c r="N704" s="87"/>
      <c r="O704" s="87"/>
      <c r="P704" s="87"/>
    </row>
    <row r="705" spans="1:16" ht="11.25" customHeight="1" x14ac:dyDescent="0.2">
      <c r="A705" s="148"/>
      <c r="B705" s="149"/>
      <c r="C705" s="103"/>
      <c r="D705" s="150"/>
      <c r="E705" s="87"/>
      <c r="F705" s="87"/>
      <c r="G705" s="87"/>
      <c r="H705" s="87"/>
      <c r="I705" s="87"/>
      <c r="J705" s="87"/>
      <c r="K705" s="87"/>
      <c r="L705" s="87"/>
      <c r="M705" s="87"/>
      <c r="N705" s="87"/>
      <c r="O705" s="87"/>
      <c r="P705" s="87"/>
    </row>
    <row r="706" spans="1:16" ht="11.25" customHeight="1" x14ac:dyDescent="0.2">
      <c r="A706" s="148"/>
      <c r="B706" s="149"/>
      <c r="C706" s="103"/>
      <c r="D706" s="150"/>
      <c r="E706" s="87"/>
      <c r="F706" s="87"/>
      <c r="G706" s="87"/>
      <c r="H706" s="87"/>
      <c r="I706" s="87"/>
      <c r="J706" s="87"/>
      <c r="K706" s="87"/>
      <c r="L706" s="87"/>
      <c r="M706" s="87"/>
      <c r="N706" s="87"/>
      <c r="O706" s="87"/>
      <c r="P706" s="87"/>
    </row>
    <row r="707" spans="1:16" ht="11.25" customHeight="1" x14ac:dyDescent="0.2">
      <c r="A707" s="148"/>
      <c r="B707" s="149"/>
      <c r="C707" s="103"/>
      <c r="D707" s="150"/>
      <c r="E707" s="87"/>
      <c r="F707" s="87"/>
      <c r="G707" s="87"/>
      <c r="H707" s="87"/>
      <c r="I707" s="87"/>
      <c r="J707" s="87"/>
      <c r="K707" s="87"/>
      <c r="L707" s="87"/>
      <c r="M707" s="87"/>
      <c r="N707" s="87"/>
      <c r="O707" s="87"/>
      <c r="P707" s="87"/>
    </row>
    <row r="708" spans="1:16" ht="11.25" customHeight="1" x14ac:dyDescent="0.2">
      <c r="A708" s="148"/>
      <c r="B708" s="149"/>
      <c r="C708" s="103"/>
      <c r="D708" s="150"/>
      <c r="E708" s="87"/>
      <c r="F708" s="87"/>
      <c r="G708" s="87"/>
      <c r="H708" s="87"/>
      <c r="I708" s="87"/>
      <c r="J708" s="87"/>
      <c r="K708" s="87"/>
      <c r="L708" s="87"/>
      <c r="M708" s="87"/>
      <c r="N708" s="87"/>
      <c r="O708" s="87"/>
      <c r="P708" s="87"/>
    </row>
    <row r="709" spans="1:16" ht="11.25" customHeight="1" x14ac:dyDescent="0.2">
      <c r="A709" s="148"/>
      <c r="B709" s="149"/>
      <c r="C709" s="103"/>
      <c r="D709" s="150"/>
      <c r="E709" s="87"/>
      <c r="F709" s="87"/>
      <c r="G709" s="87"/>
      <c r="H709" s="87"/>
      <c r="I709" s="87"/>
      <c r="J709" s="87"/>
      <c r="K709" s="87"/>
      <c r="L709" s="87"/>
      <c r="M709" s="87"/>
      <c r="N709" s="87"/>
      <c r="O709" s="87"/>
      <c r="P709" s="87"/>
    </row>
    <row r="710" spans="1:16" ht="11.25" customHeight="1" x14ac:dyDescent="0.2">
      <c r="A710" s="148"/>
      <c r="B710" s="149"/>
      <c r="C710" s="103"/>
      <c r="D710" s="150"/>
      <c r="E710" s="87"/>
      <c r="F710" s="87"/>
      <c r="G710" s="87"/>
      <c r="H710" s="87"/>
      <c r="I710" s="87"/>
      <c r="J710" s="87"/>
      <c r="K710" s="87"/>
      <c r="L710" s="87"/>
      <c r="M710" s="87"/>
      <c r="N710" s="87"/>
      <c r="O710" s="87"/>
      <c r="P710" s="87"/>
    </row>
    <row r="711" spans="1:16" ht="11.25" customHeight="1" x14ac:dyDescent="0.2">
      <c r="A711" s="148"/>
      <c r="B711" s="149"/>
      <c r="C711" s="103"/>
      <c r="D711" s="150"/>
      <c r="E711" s="87"/>
      <c r="F711" s="87"/>
      <c r="G711" s="87"/>
      <c r="H711" s="87"/>
      <c r="I711" s="87"/>
      <c r="J711" s="87"/>
      <c r="K711" s="87"/>
      <c r="L711" s="87"/>
      <c r="M711" s="87"/>
      <c r="N711" s="87"/>
      <c r="O711" s="87"/>
      <c r="P711" s="87"/>
    </row>
    <row r="712" spans="1:16" ht="11.25" customHeight="1" x14ac:dyDescent="0.2">
      <c r="A712" s="148"/>
      <c r="B712" s="149"/>
      <c r="C712" s="103"/>
      <c r="D712" s="150"/>
      <c r="E712" s="87"/>
      <c r="F712" s="87"/>
      <c r="G712" s="87"/>
      <c r="H712" s="87"/>
      <c r="I712" s="87"/>
      <c r="J712" s="87"/>
      <c r="K712" s="87"/>
      <c r="L712" s="87"/>
      <c r="M712" s="87"/>
      <c r="N712" s="87"/>
      <c r="O712" s="87"/>
      <c r="P712" s="87"/>
    </row>
    <row r="713" spans="1:16" ht="11.25" customHeight="1" x14ac:dyDescent="0.2">
      <c r="A713" s="148"/>
      <c r="B713" s="149"/>
      <c r="C713" s="103"/>
      <c r="D713" s="150"/>
      <c r="E713" s="87"/>
      <c r="F713" s="87"/>
      <c r="G713" s="87"/>
      <c r="H713" s="87"/>
      <c r="I713" s="87"/>
      <c r="J713" s="87"/>
      <c r="K713" s="87"/>
      <c r="L713" s="87"/>
      <c r="M713" s="87"/>
      <c r="N713" s="87"/>
      <c r="O713" s="87"/>
      <c r="P713" s="87"/>
    </row>
    <row r="714" spans="1:16" ht="11.25" customHeight="1" x14ac:dyDescent="0.2">
      <c r="A714" s="148"/>
      <c r="B714" s="149"/>
      <c r="C714" s="103"/>
      <c r="D714" s="150"/>
      <c r="E714" s="87"/>
      <c r="F714" s="87"/>
      <c r="G714" s="87"/>
      <c r="H714" s="87"/>
      <c r="I714" s="87"/>
      <c r="J714" s="87"/>
      <c r="K714" s="87"/>
      <c r="L714" s="87"/>
      <c r="M714" s="87"/>
      <c r="N714" s="87"/>
      <c r="O714" s="87"/>
      <c r="P714" s="87"/>
    </row>
    <row r="715" spans="1:16" ht="11.25" customHeight="1" x14ac:dyDescent="0.2">
      <c r="A715" s="148"/>
      <c r="B715" s="149"/>
      <c r="C715" s="103"/>
      <c r="D715" s="150"/>
      <c r="E715" s="87"/>
      <c r="F715" s="87"/>
      <c r="G715" s="87"/>
      <c r="H715" s="87"/>
      <c r="I715" s="87"/>
      <c r="J715" s="87"/>
      <c r="K715" s="87"/>
      <c r="L715" s="87"/>
      <c r="M715" s="87"/>
      <c r="N715" s="87"/>
      <c r="O715" s="87"/>
      <c r="P715" s="87"/>
    </row>
    <row r="716" spans="1:16" ht="11.25" customHeight="1" x14ac:dyDescent="0.2">
      <c r="A716" s="148"/>
      <c r="B716" s="149"/>
      <c r="C716" s="103"/>
      <c r="D716" s="150"/>
      <c r="E716" s="87"/>
      <c r="F716" s="87"/>
      <c r="G716" s="87"/>
      <c r="H716" s="87"/>
      <c r="I716" s="87"/>
      <c r="J716" s="87"/>
      <c r="K716" s="87"/>
      <c r="L716" s="87"/>
      <c r="M716" s="87"/>
      <c r="N716" s="87"/>
      <c r="O716" s="87"/>
      <c r="P716" s="87"/>
    </row>
    <row r="717" spans="1:16" ht="11.25" customHeight="1" x14ac:dyDescent="0.2">
      <c r="A717" s="148"/>
      <c r="B717" s="149"/>
      <c r="C717" s="103"/>
      <c r="D717" s="150"/>
      <c r="E717" s="87"/>
      <c r="F717" s="87"/>
      <c r="G717" s="87"/>
      <c r="H717" s="87"/>
      <c r="I717" s="87"/>
      <c r="J717" s="87"/>
      <c r="K717" s="87"/>
      <c r="L717" s="87"/>
      <c r="M717" s="87"/>
      <c r="N717" s="87"/>
      <c r="O717" s="87"/>
      <c r="P717" s="87"/>
    </row>
    <row r="718" spans="1:16" ht="11.25" customHeight="1" x14ac:dyDescent="0.2">
      <c r="A718" s="148"/>
      <c r="B718" s="149"/>
      <c r="C718" s="103"/>
      <c r="D718" s="150"/>
      <c r="E718" s="87"/>
      <c r="F718" s="87"/>
      <c r="G718" s="87"/>
      <c r="H718" s="87"/>
      <c r="I718" s="87"/>
      <c r="J718" s="87"/>
      <c r="K718" s="87"/>
      <c r="L718" s="87"/>
      <c r="M718" s="87"/>
      <c r="N718" s="87"/>
      <c r="O718" s="87"/>
      <c r="P718" s="87"/>
    </row>
    <row r="719" spans="1:16" ht="11.25" customHeight="1" x14ac:dyDescent="0.2">
      <c r="A719" s="148"/>
      <c r="B719" s="149"/>
      <c r="C719" s="103"/>
      <c r="D719" s="150"/>
      <c r="E719" s="87"/>
      <c r="F719" s="87"/>
      <c r="G719" s="87"/>
      <c r="H719" s="87"/>
      <c r="I719" s="87"/>
      <c r="J719" s="87"/>
      <c r="K719" s="87"/>
      <c r="L719" s="87"/>
      <c r="M719" s="87"/>
      <c r="N719" s="87"/>
      <c r="O719" s="87"/>
      <c r="P719" s="87"/>
    </row>
    <row r="720" spans="1:16" ht="11.25" customHeight="1" x14ac:dyDescent="0.2">
      <c r="A720" s="148"/>
      <c r="B720" s="149"/>
      <c r="C720" s="103"/>
      <c r="D720" s="150"/>
      <c r="E720" s="87"/>
      <c r="F720" s="87"/>
      <c r="G720" s="87"/>
      <c r="H720" s="87"/>
      <c r="I720" s="87"/>
      <c r="J720" s="87"/>
      <c r="K720" s="87"/>
      <c r="L720" s="87"/>
      <c r="M720" s="87"/>
      <c r="N720" s="87"/>
      <c r="O720" s="87"/>
      <c r="P720" s="87"/>
    </row>
    <row r="721" spans="1:16" ht="11.25" customHeight="1" x14ac:dyDescent="0.2">
      <c r="A721" s="148"/>
      <c r="B721" s="149"/>
      <c r="C721" s="103"/>
      <c r="D721" s="150"/>
      <c r="E721" s="87"/>
      <c r="F721" s="87"/>
      <c r="G721" s="87"/>
      <c r="H721" s="87"/>
      <c r="I721" s="87"/>
      <c r="J721" s="87"/>
      <c r="K721" s="87"/>
      <c r="L721" s="87"/>
      <c r="M721" s="87"/>
      <c r="N721" s="87"/>
      <c r="O721" s="87"/>
      <c r="P721" s="87"/>
    </row>
    <row r="722" spans="1:16" ht="11.25" customHeight="1" x14ac:dyDescent="0.2">
      <c r="A722" s="148"/>
      <c r="B722" s="149"/>
      <c r="C722" s="103"/>
      <c r="D722" s="150"/>
      <c r="E722" s="87"/>
      <c r="F722" s="87"/>
      <c r="G722" s="87"/>
      <c r="H722" s="87"/>
      <c r="I722" s="87"/>
      <c r="J722" s="87"/>
      <c r="K722" s="87"/>
      <c r="L722" s="87"/>
      <c r="M722" s="87"/>
      <c r="N722" s="87"/>
      <c r="O722" s="87"/>
      <c r="P722" s="87"/>
    </row>
    <row r="723" spans="1:16" ht="11.25" customHeight="1" x14ac:dyDescent="0.2">
      <c r="A723" s="148"/>
      <c r="B723" s="149"/>
      <c r="C723" s="103"/>
      <c r="D723" s="150"/>
      <c r="E723" s="87"/>
      <c r="F723" s="87"/>
      <c r="G723" s="87"/>
      <c r="H723" s="87"/>
      <c r="I723" s="87"/>
      <c r="J723" s="87"/>
      <c r="K723" s="87"/>
      <c r="L723" s="87"/>
      <c r="M723" s="87"/>
      <c r="N723" s="87"/>
      <c r="O723" s="87"/>
      <c r="P723" s="87"/>
    </row>
    <row r="724" spans="1:16" ht="11.25" customHeight="1" x14ac:dyDescent="0.2">
      <c r="A724" s="148"/>
      <c r="B724" s="149"/>
      <c r="C724" s="103"/>
      <c r="D724" s="150"/>
      <c r="E724" s="87"/>
      <c r="F724" s="87"/>
      <c r="G724" s="87"/>
      <c r="H724" s="87"/>
      <c r="I724" s="87"/>
      <c r="J724" s="87"/>
      <c r="K724" s="87"/>
      <c r="L724" s="87"/>
      <c r="M724" s="87"/>
      <c r="N724" s="87"/>
      <c r="O724" s="87"/>
      <c r="P724" s="87"/>
    </row>
    <row r="725" spans="1:16" ht="11.25" customHeight="1" x14ac:dyDescent="0.2">
      <c r="A725" s="148"/>
      <c r="B725" s="149"/>
      <c r="C725" s="103"/>
      <c r="D725" s="150"/>
      <c r="E725" s="87"/>
      <c r="F725" s="87"/>
      <c r="G725" s="87"/>
      <c r="H725" s="87"/>
      <c r="I725" s="87"/>
      <c r="J725" s="87"/>
      <c r="K725" s="87"/>
      <c r="L725" s="87"/>
      <c r="M725" s="87"/>
      <c r="N725" s="87"/>
      <c r="O725" s="87"/>
      <c r="P725" s="87"/>
    </row>
    <row r="726" spans="1:16" ht="11.25" customHeight="1" x14ac:dyDescent="0.2">
      <c r="A726" s="148"/>
      <c r="B726" s="149"/>
      <c r="C726" s="103"/>
      <c r="D726" s="150"/>
      <c r="E726" s="87"/>
      <c r="F726" s="87"/>
      <c r="G726" s="87"/>
      <c r="H726" s="87"/>
      <c r="I726" s="87"/>
      <c r="J726" s="87"/>
      <c r="K726" s="87"/>
      <c r="L726" s="87"/>
      <c r="M726" s="87"/>
      <c r="N726" s="87"/>
      <c r="O726" s="87"/>
      <c r="P726" s="87"/>
    </row>
    <row r="727" spans="1:16" ht="11.25" customHeight="1" x14ac:dyDescent="0.2">
      <c r="A727" s="148"/>
      <c r="B727" s="149"/>
      <c r="C727" s="103"/>
      <c r="D727" s="150"/>
      <c r="E727" s="87"/>
      <c r="F727" s="87"/>
      <c r="G727" s="87"/>
      <c r="H727" s="87"/>
      <c r="I727" s="87"/>
      <c r="J727" s="87"/>
      <c r="K727" s="87"/>
      <c r="L727" s="87"/>
      <c r="M727" s="87"/>
      <c r="N727" s="87"/>
      <c r="O727" s="87"/>
      <c r="P727" s="87"/>
    </row>
    <row r="728" spans="1:16" ht="11.25" customHeight="1" x14ac:dyDescent="0.2">
      <c r="A728" s="148"/>
      <c r="B728" s="149"/>
      <c r="C728" s="103"/>
      <c r="D728" s="150"/>
      <c r="E728" s="87"/>
      <c r="F728" s="87"/>
      <c r="G728" s="87"/>
      <c r="H728" s="87"/>
      <c r="I728" s="87"/>
      <c r="J728" s="87"/>
      <c r="K728" s="87"/>
      <c r="L728" s="87"/>
      <c r="M728" s="87"/>
      <c r="N728" s="87"/>
      <c r="O728" s="87"/>
      <c r="P728" s="87"/>
    </row>
    <row r="729" spans="1:16" ht="11.25" customHeight="1" x14ac:dyDescent="0.2">
      <c r="A729" s="148"/>
      <c r="B729" s="149"/>
      <c r="C729" s="103"/>
      <c r="D729" s="150"/>
      <c r="E729" s="87"/>
      <c r="F729" s="87"/>
      <c r="G729" s="87"/>
      <c r="H729" s="87"/>
      <c r="I729" s="87"/>
      <c r="J729" s="87"/>
      <c r="K729" s="87"/>
      <c r="L729" s="87"/>
      <c r="M729" s="87"/>
      <c r="N729" s="87"/>
      <c r="O729" s="87"/>
      <c r="P729" s="87"/>
    </row>
    <row r="730" spans="1:16" ht="11.25" customHeight="1" x14ac:dyDescent="0.2">
      <c r="A730" s="148"/>
      <c r="B730" s="149"/>
      <c r="C730" s="103"/>
      <c r="D730" s="150"/>
      <c r="E730" s="87"/>
      <c r="F730" s="87"/>
      <c r="G730" s="87"/>
      <c r="H730" s="87"/>
      <c r="I730" s="87"/>
      <c r="J730" s="87"/>
      <c r="K730" s="87"/>
      <c r="L730" s="87"/>
      <c r="M730" s="87"/>
      <c r="N730" s="87"/>
      <c r="O730" s="87"/>
      <c r="P730" s="87"/>
    </row>
    <row r="731" spans="1:16" ht="11.25" customHeight="1" x14ac:dyDescent="0.2">
      <c r="A731" s="148"/>
      <c r="B731" s="149"/>
      <c r="C731" s="103"/>
      <c r="D731" s="150"/>
      <c r="E731" s="87"/>
      <c r="F731" s="87"/>
      <c r="G731" s="87"/>
      <c r="H731" s="87"/>
      <c r="I731" s="87"/>
      <c r="J731" s="87"/>
      <c r="K731" s="87"/>
      <c r="L731" s="87"/>
      <c r="M731" s="87"/>
      <c r="N731" s="87"/>
      <c r="O731" s="87"/>
      <c r="P731" s="87"/>
    </row>
    <row r="732" spans="1:16" ht="11.25" customHeight="1" x14ac:dyDescent="0.2">
      <c r="A732" s="148"/>
      <c r="B732" s="149"/>
      <c r="C732" s="103"/>
      <c r="D732" s="150"/>
      <c r="E732" s="87"/>
      <c r="F732" s="87"/>
      <c r="G732" s="87"/>
      <c r="H732" s="87"/>
      <c r="I732" s="87"/>
      <c r="J732" s="87"/>
      <c r="K732" s="87"/>
      <c r="L732" s="87"/>
      <c r="M732" s="87"/>
      <c r="N732" s="87"/>
      <c r="O732" s="87"/>
      <c r="P732" s="87"/>
    </row>
    <row r="733" spans="1:16" ht="11.25" customHeight="1" x14ac:dyDescent="0.2">
      <c r="A733" s="148"/>
      <c r="B733" s="149"/>
      <c r="C733" s="103"/>
      <c r="D733" s="150"/>
      <c r="E733" s="87"/>
      <c r="F733" s="87"/>
      <c r="G733" s="87"/>
      <c r="H733" s="87"/>
      <c r="I733" s="87"/>
      <c r="J733" s="87"/>
      <c r="K733" s="87"/>
      <c r="L733" s="87"/>
      <c r="M733" s="87"/>
      <c r="N733" s="87"/>
      <c r="O733" s="87"/>
      <c r="P733" s="87"/>
    </row>
    <row r="734" spans="1:16" ht="11.25" customHeight="1" x14ac:dyDescent="0.2">
      <c r="A734" s="148"/>
      <c r="B734" s="149"/>
      <c r="C734" s="103"/>
      <c r="D734" s="150"/>
      <c r="E734" s="87"/>
      <c r="F734" s="87"/>
      <c r="G734" s="87"/>
      <c r="H734" s="87"/>
      <c r="I734" s="87"/>
      <c r="J734" s="87"/>
      <c r="K734" s="87"/>
      <c r="L734" s="87"/>
      <c r="M734" s="87"/>
      <c r="N734" s="87"/>
      <c r="O734" s="87"/>
      <c r="P734" s="87"/>
    </row>
    <row r="735" spans="1:16" ht="11.25" customHeight="1" x14ac:dyDescent="0.2">
      <c r="A735" s="148"/>
      <c r="B735" s="149"/>
      <c r="C735" s="103"/>
      <c r="D735" s="150"/>
      <c r="E735" s="87"/>
      <c r="F735" s="87"/>
      <c r="G735" s="87"/>
      <c r="H735" s="87"/>
      <c r="I735" s="87"/>
      <c r="J735" s="87"/>
      <c r="K735" s="87"/>
      <c r="L735" s="87"/>
      <c r="M735" s="87"/>
      <c r="N735" s="87"/>
      <c r="O735" s="87"/>
      <c r="P735" s="87"/>
    </row>
    <row r="736" spans="1:16" ht="11.25" customHeight="1" x14ac:dyDescent="0.2">
      <c r="A736" s="148"/>
      <c r="B736" s="149"/>
      <c r="C736" s="103"/>
      <c r="D736" s="150"/>
      <c r="E736" s="87"/>
      <c r="F736" s="87"/>
      <c r="G736" s="87"/>
      <c r="H736" s="87"/>
      <c r="I736" s="87"/>
      <c r="J736" s="87"/>
      <c r="K736" s="87"/>
      <c r="L736" s="87"/>
      <c r="M736" s="87"/>
      <c r="N736" s="87"/>
      <c r="O736" s="87"/>
      <c r="P736" s="87"/>
    </row>
    <row r="737" spans="1:16" ht="11.25" customHeight="1" x14ac:dyDescent="0.2">
      <c r="A737" s="148"/>
      <c r="B737" s="149"/>
      <c r="C737" s="103"/>
      <c r="D737" s="150"/>
      <c r="E737" s="87"/>
      <c r="F737" s="87"/>
      <c r="G737" s="87"/>
      <c r="H737" s="87"/>
      <c r="I737" s="87"/>
      <c r="J737" s="87"/>
      <c r="K737" s="87"/>
      <c r="L737" s="87"/>
      <c r="M737" s="87"/>
      <c r="N737" s="87"/>
      <c r="O737" s="87"/>
      <c r="P737" s="87"/>
    </row>
    <row r="738" spans="1:16" ht="11.25" customHeight="1" x14ac:dyDescent="0.2">
      <c r="A738" s="148"/>
      <c r="B738" s="149"/>
      <c r="C738" s="103"/>
      <c r="D738" s="150"/>
      <c r="E738" s="87"/>
      <c r="F738" s="87"/>
      <c r="G738" s="87"/>
      <c r="H738" s="87"/>
      <c r="I738" s="87"/>
      <c r="J738" s="87"/>
      <c r="K738" s="87"/>
      <c r="L738" s="87"/>
      <c r="M738" s="87"/>
      <c r="N738" s="87"/>
      <c r="O738" s="87"/>
      <c r="P738" s="87"/>
    </row>
    <row r="739" spans="1:16" ht="11.25" customHeight="1" x14ac:dyDescent="0.2">
      <c r="A739" s="148"/>
      <c r="B739" s="149"/>
      <c r="C739" s="103"/>
      <c r="D739" s="150"/>
      <c r="E739" s="87"/>
      <c r="F739" s="87"/>
      <c r="G739" s="87"/>
      <c r="H739" s="87"/>
      <c r="I739" s="87"/>
      <c r="J739" s="87"/>
      <c r="K739" s="87"/>
      <c r="L739" s="87"/>
      <c r="M739" s="87"/>
      <c r="N739" s="87"/>
      <c r="O739" s="87"/>
      <c r="P739" s="87"/>
    </row>
    <row r="740" spans="1:16" ht="11.25" customHeight="1" x14ac:dyDescent="0.2">
      <c r="A740" s="148"/>
      <c r="B740" s="149"/>
      <c r="C740" s="103"/>
      <c r="D740" s="150"/>
      <c r="E740" s="87"/>
      <c r="F740" s="87"/>
      <c r="G740" s="87"/>
      <c r="H740" s="87"/>
      <c r="I740" s="87"/>
      <c r="J740" s="87"/>
      <c r="K740" s="87"/>
      <c r="L740" s="87"/>
      <c r="M740" s="87"/>
      <c r="N740" s="87"/>
      <c r="O740" s="87"/>
      <c r="P740" s="87"/>
    </row>
    <row r="741" spans="1:16" ht="11.25" customHeight="1" x14ac:dyDescent="0.2">
      <c r="A741" s="148"/>
      <c r="B741" s="149"/>
      <c r="C741" s="103"/>
      <c r="D741" s="150"/>
      <c r="E741" s="87"/>
      <c r="F741" s="87"/>
      <c r="G741" s="87"/>
      <c r="H741" s="87"/>
      <c r="I741" s="87"/>
      <c r="J741" s="87"/>
      <c r="K741" s="87"/>
      <c r="L741" s="87"/>
      <c r="M741" s="87"/>
      <c r="N741" s="87"/>
      <c r="O741" s="87"/>
      <c r="P741" s="87"/>
    </row>
    <row r="742" spans="1:16" ht="11.25" customHeight="1" x14ac:dyDescent="0.2">
      <c r="A742" s="148"/>
      <c r="B742" s="149"/>
      <c r="C742" s="103"/>
      <c r="D742" s="150"/>
      <c r="E742" s="87"/>
      <c r="F742" s="87"/>
      <c r="G742" s="87"/>
      <c r="H742" s="87"/>
      <c r="I742" s="87"/>
      <c r="J742" s="87"/>
      <c r="K742" s="87"/>
      <c r="L742" s="87"/>
      <c r="M742" s="87"/>
      <c r="N742" s="87"/>
      <c r="O742" s="87"/>
      <c r="P742" s="87"/>
    </row>
    <row r="743" spans="1:16" ht="11.25" customHeight="1" x14ac:dyDescent="0.2">
      <c r="A743" s="148"/>
      <c r="B743" s="149"/>
      <c r="C743" s="103"/>
      <c r="D743" s="150"/>
      <c r="E743" s="87"/>
      <c r="F743" s="87"/>
      <c r="G743" s="87"/>
      <c r="H743" s="87"/>
      <c r="I743" s="87"/>
      <c r="J743" s="87"/>
      <c r="K743" s="87"/>
      <c r="L743" s="87"/>
      <c r="M743" s="87"/>
      <c r="N743" s="87"/>
      <c r="O743" s="87"/>
      <c r="P743" s="87"/>
    </row>
    <row r="744" spans="1:16" ht="11.25" customHeight="1" x14ac:dyDescent="0.2">
      <c r="A744" s="148"/>
      <c r="B744" s="149"/>
      <c r="C744" s="103"/>
      <c r="D744" s="150"/>
      <c r="E744" s="87"/>
      <c r="F744" s="87"/>
      <c r="G744" s="87"/>
      <c r="H744" s="87"/>
      <c r="I744" s="87"/>
      <c r="J744" s="87"/>
      <c r="K744" s="87"/>
      <c r="L744" s="87"/>
      <c r="M744" s="87"/>
      <c r="N744" s="87"/>
      <c r="O744" s="87"/>
      <c r="P744" s="87"/>
    </row>
    <row r="745" spans="1:16" ht="11.25" customHeight="1" x14ac:dyDescent="0.2">
      <c r="A745" s="148"/>
      <c r="B745" s="149"/>
      <c r="C745" s="103"/>
      <c r="D745" s="150"/>
      <c r="E745" s="87"/>
      <c r="F745" s="87"/>
      <c r="G745" s="87"/>
      <c r="H745" s="87"/>
      <c r="I745" s="87"/>
      <c r="J745" s="87"/>
      <c r="K745" s="87"/>
      <c r="L745" s="87"/>
      <c r="M745" s="87"/>
      <c r="N745" s="87"/>
      <c r="O745" s="87"/>
      <c r="P745" s="87"/>
    </row>
    <row r="746" spans="1:16" ht="11.25" customHeight="1" x14ac:dyDescent="0.2">
      <c r="A746" s="148"/>
      <c r="B746" s="149"/>
      <c r="C746" s="103"/>
      <c r="D746" s="150"/>
      <c r="E746" s="87"/>
      <c r="F746" s="87"/>
      <c r="G746" s="87"/>
      <c r="H746" s="87"/>
      <c r="I746" s="87"/>
      <c r="J746" s="87"/>
      <c r="K746" s="87"/>
      <c r="L746" s="87"/>
      <c r="M746" s="87"/>
      <c r="N746" s="87"/>
      <c r="O746" s="87"/>
      <c r="P746" s="87"/>
    </row>
    <row r="747" spans="1:16" ht="11.25" customHeight="1" x14ac:dyDescent="0.2">
      <c r="A747" s="148"/>
      <c r="B747" s="149"/>
      <c r="C747" s="103"/>
      <c r="D747" s="150"/>
      <c r="E747" s="87"/>
      <c r="F747" s="87"/>
      <c r="G747" s="87"/>
      <c r="H747" s="87"/>
      <c r="I747" s="87"/>
      <c r="J747" s="87"/>
      <c r="K747" s="87"/>
      <c r="L747" s="87"/>
      <c r="M747" s="87"/>
      <c r="N747" s="87"/>
      <c r="O747" s="87"/>
      <c r="P747" s="87"/>
    </row>
    <row r="748" spans="1:16" ht="11.25" customHeight="1" x14ac:dyDescent="0.2">
      <c r="A748" s="148"/>
      <c r="B748" s="149"/>
      <c r="C748" s="103"/>
      <c r="D748" s="150"/>
      <c r="E748" s="87"/>
      <c r="F748" s="87"/>
      <c r="G748" s="87"/>
      <c r="H748" s="87"/>
      <c r="I748" s="87"/>
      <c r="J748" s="87"/>
      <c r="K748" s="87"/>
      <c r="L748" s="87"/>
      <c r="M748" s="87"/>
      <c r="N748" s="87"/>
      <c r="O748" s="87"/>
      <c r="P748" s="87"/>
    </row>
    <row r="749" spans="1:16" ht="11.25" customHeight="1" x14ac:dyDescent="0.2">
      <c r="A749" s="148"/>
      <c r="B749" s="149"/>
      <c r="C749" s="103"/>
      <c r="D749" s="150"/>
      <c r="E749" s="87"/>
      <c r="F749" s="87"/>
      <c r="G749" s="87"/>
      <c r="H749" s="87"/>
      <c r="I749" s="87"/>
      <c r="J749" s="87"/>
      <c r="K749" s="87"/>
      <c r="L749" s="87"/>
      <c r="M749" s="87"/>
      <c r="N749" s="87"/>
      <c r="O749" s="87"/>
      <c r="P749" s="87"/>
    </row>
    <row r="750" spans="1:16" ht="11.25" customHeight="1" x14ac:dyDescent="0.2">
      <c r="A750" s="148"/>
      <c r="B750" s="149"/>
      <c r="C750" s="103"/>
      <c r="D750" s="150"/>
      <c r="E750" s="87"/>
      <c r="F750" s="87"/>
      <c r="G750" s="87"/>
      <c r="H750" s="87"/>
      <c r="I750" s="87"/>
      <c r="J750" s="87"/>
      <c r="K750" s="87"/>
      <c r="L750" s="87"/>
      <c r="M750" s="87"/>
      <c r="N750" s="87"/>
      <c r="O750" s="87"/>
      <c r="P750" s="87"/>
    </row>
    <row r="751" spans="1:16" ht="11.25" customHeight="1" x14ac:dyDescent="0.2">
      <c r="A751" s="148"/>
      <c r="B751" s="149"/>
      <c r="C751" s="103"/>
      <c r="D751" s="150"/>
      <c r="E751" s="87"/>
      <c r="F751" s="87"/>
      <c r="G751" s="87"/>
      <c r="H751" s="87"/>
      <c r="I751" s="87"/>
      <c r="J751" s="87"/>
      <c r="K751" s="87"/>
      <c r="L751" s="87"/>
      <c r="M751" s="87"/>
      <c r="N751" s="87"/>
      <c r="O751" s="87"/>
      <c r="P751" s="87"/>
    </row>
    <row r="752" spans="1:16" ht="11.25" customHeight="1" x14ac:dyDescent="0.2">
      <c r="A752" s="148"/>
      <c r="B752" s="149"/>
      <c r="C752" s="103"/>
      <c r="D752" s="150"/>
      <c r="E752" s="87"/>
      <c r="F752" s="87"/>
      <c r="G752" s="87"/>
      <c r="H752" s="87"/>
      <c r="I752" s="87"/>
      <c r="J752" s="87"/>
      <c r="K752" s="87"/>
      <c r="L752" s="87"/>
      <c r="M752" s="87"/>
      <c r="N752" s="87"/>
      <c r="O752" s="87"/>
      <c r="P752" s="87"/>
    </row>
    <row r="753" spans="1:16" ht="11.25" customHeight="1" x14ac:dyDescent="0.2">
      <c r="A753" s="148"/>
      <c r="B753" s="149"/>
      <c r="C753" s="103"/>
      <c r="D753" s="150"/>
      <c r="E753" s="87"/>
      <c r="F753" s="87"/>
      <c r="G753" s="87"/>
      <c r="H753" s="87"/>
      <c r="I753" s="87"/>
      <c r="J753" s="87"/>
      <c r="K753" s="87"/>
      <c r="L753" s="87"/>
      <c r="M753" s="87"/>
      <c r="N753" s="87"/>
      <c r="O753" s="87"/>
      <c r="P753" s="87"/>
    </row>
    <row r="754" spans="1:16" ht="11.25" customHeight="1" x14ac:dyDescent="0.2">
      <c r="A754" s="148"/>
      <c r="B754" s="149"/>
      <c r="C754" s="103"/>
      <c r="D754" s="150"/>
      <c r="E754" s="87"/>
      <c r="F754" s="87"/>
      <c r="G754" s="87"/>
      <c r="H754" s="87"/>
      <c r="I754" s="87"/>
      <c r="J754" s="87"/>
      <c r="K754" s="87"/>
      <c r="L754" s="87"/>
      <c r="M754" s="87"/>
      <c r="N754" s="87"/>
      <c r="O754" s="87"/>
      <c r="P754" s="87"/>
    </row>
    <row r="755" spans="1:16" ht="11.25" customHeight="1" x14ac:dyDescent="0.2">
      <c r="A755" s="148"/>
      <c r="B755" s="149"/>
      <c r="C755" s="103"/>
      <c r="D755" s="150"/>
      <c r="E755" s="87"/>
      <c r="F755" s="87"/>
      <c r="G755" s="87"/>
      <c r="H755" s="87"/>
      <c r="I755" s="87"/>
      <c r="J755" s="87"/>
      <c r="K755" s="87"/>
      <c r="L755" s="87"/>
      <c r="M755" s="87"/>
      <c r="N755" s="87"/>
      <c r="O755" s="87"/>
      <c r="P755" s="87"/>
    </row>
    <row r="756" spans="1:16" ht="11.25" customHeight="1" x14ac:dyDescent="0.2">
      <c r="A756" s="148"/>
      <c r="B756" s="149"/>
      <c r="C756" s="103"/>
      <c r="D756" s="150"/>
      <c r="E756" s="87"/>
      <c r="F756" s="87"/>
      <c r="G756" s="87"/>
      <c r="H756" s="87"/>
      <c r="I756" s="87"/>
      <c r="J756" s="87"/>
      <c r="K756" s="87"/>
      <c r="L756" s="87"/>
      <c r="M756" s="87"/>
      <c r="N756" s="87"/>
      <c r="O756" s="87"/>
      <c r="P756" s="87"/>
    </row>
    <row r="757" spans="1:16" ht="11.25" customHeight="1" x14ac:dyDescent="0.2">
      <c r="A757" s="148"/>
      <c r="B757" s="149"/>
      <c r="C757" s="103"/>
      <c r="D757" s="150"/>
      <c r="E757" s="87"/>
      <c r="F757" s="87"/>
      <c r="G757" s="87"/>
      <c r="H757" s="87"/>
      <c r="I757" s="87"/>
      <c r="J757" s="87"/>
      <c r="K757" s="87"/>
      <c r="L757" s="87"/>
      <c r="M757" s="87"/>
      <c r="N757" s="87"/>
      <c r="O757" s="87"/>
      <c r="P757" s="87"/>
    </row>
    <row r="758" spans="1:16" ht="11.25" customHeight="1" x14ac:dyDescent="0.2">
      <c r="A758" s="148"/>
      <c r="B758" s="149"/>
      <c r="C758" s="103"/>
      <c r="D758" s="150"/>
      <c r="E758" s="87"/>
      <c r="F758" s="87"/>
      <c r="G758" s="87"/>
      <c r="H758" s="87"/>
      <c r="I758" s="87"/>
      <c r="J758" s="87"/>
      <c r="K758" s="87"/>
      <c r="L758" s="87"/>
      <c r="M758" s="87"/>
      <c r="N758" s="87"/>
      <c r="O758" s="87"/>
      <c r="P758" s="87"/>
    </row>
    <row r="759" spans="1:16" ht="11.25" customHeight="1" x14ac:dyDescent="0.2">
      <c r="A759" s="148"/>
      <c r="B759" s="149"/>
      <c r="C759" s="103"/>
      <c r="D759" s="150"/>
      <c r="E759" s="87"/>
      <c r="F759" s="87"/>
      <c r="G759" s="87"/>
      <c r="H759" s="87"/>
      <c r="I759" s="87"/>
      <c r="J759" s="87"/>
      <c r="K759" s="87"/>
      <c r="L759" s="87"/>
      <c r="M759" s="87"/>
      <c r="N759" s="87"/>
      <c r="O759" s="87"/>
      <c r="P759" s="87"/>
    </row>
    <row r="760" spans="1:16" ht="11.25" customHeight="1" x14ac:dyDescent="0.2">
      <c r="A760" s="148"/>
      <c r="B760" s="149"/>
      <c r="C760" s="103"/>
      <c r="D760" s="150"/>
      <c r="E760" s="87"/>
      <c r="F760" s="87"/>
      <c r="G760" s="87"/>
      <c r="H760" s="87"/>
      <c r="I760" s="87"/>
      <c r="J760" s="87"/>
      <c r="K760" s="87"/>
      <c r="L760" s="87"/>
      <c r="M760" s="87"/>
      <c r="N760" s="87"/>
      <c r="O760" s="87"/>
      <c r="P760" s="87"/>
    </row>
    <row r="761" spans="1:16" ht="11.25" customHeight="1" x14ac:dyDescent="0.2">
      <c r="A761" s="148"/>
      <c r="B761" s="149"/>
      <c r="C761" s="103"/>
      <c r="D761" s="150"/>
      <c r="E761" s="87"/>
      <c r="F761" s="87"/>
      <c r="G761" s="87"/>
      <c r="H761" s="87"/>
      <c r="I761" s="87"/>
      <c r="J761" s="87"/>
      <c r="K761" s="87"/>
      <c r="L761" s="87"/>
      <c r="M761" s="87"/>
      <c r="N761" s="87"/>
      <c r="O761" s="87"/>
      <c r="P761" s="87"/>
    </row>
    <row r="762" spans="1:16" ht="11.25" customHeight="1" x14ac:dyDescent="0.2">
      <c r="A762" s="148"/>
      <c r="B762" s="149"/>
      <c r="C762" s="103"/>
      <c r="D762" s="150"/>
      <c r="E762" s="87"/>
      <c r="F762" s="87"/>
      <c r="G762" s="87"/>
      <c r="H762" s="87"/>
      <c r="I762" s="87"/>
      <c r="J762" s="87"/>
      <c r="K762" s="87"/>
      <c r="L762" s="87"/>
      <c r="M762" s="87"/>
      <c r="N762" s="87"/>
      <c r="O762" s="87"/>
      <c r="P762" s="87"/>
    </row>
    <row r="763" spans="1:16" ht="11.25" customHeight="1" x14ac:dyDescent="0.2">
      <c r="A763" s="148"/>
      <c r="B763" s="149"/>
      <c r="C763" s="103"/>
      <c r="D763" s="150"/>
      <c r="E763" s="87"/>
      <c r="F763" s="87"/>
      <c r="G763" s="87"/>
      <c r="H763" s="87"/>
      <c r="I763" s="87"/>
      <c r="J763" s="87"/>
      <c r="K763" s="87"/>
      <c r="L763" s="87"/>
      <c r="M763" s="87"/>
      <c r="N763" s="87"/>
      <c r="O763" s="87"/>
      <c r="P763" s="87"/>
    </row>
    <row r="764" spans="1:16" ht="11.25" customHeight="1" x14ac:dyDescent="0.2">
      <c r="A764" s="148"/>
      <c r="B764" s="149"/>
      <c r="C764" s="103"/>
      <c r="D764" s="150"/>
      <c r="E764" s="87"/>
      <c r="F764" s="87"/>
      <c r="G764" s="87"/>
      <c r="H764" s="87"/>
      <c r="I764" s="87"/>
      <c r="J764" s="87"/>
      <c r="K764" s="87"/>
      <c r="L764" s="87"/>
      <c r="M764" s="87"/>
      <c r="N764" s="87"/>
      <c r="O764" s="87"/>
      <c r="P764" s="87"/>
    </row>
    <row r="765" spans="1:16" ht="11.25" customHeight="1" x14ac:dyDescent="0.2">
      <c r="A765" s="148"/>
      <c r="B765" s="149"/>
      <c r="C765" s="103"/>
      <c r="D765" s="150"/>
      <c r="E765" s="87"/>
      <c r="F765" s="87"/>
      <c r="G765" s="87"/>
      <c r="H765" s="87"/>
      <c r="I765" s="87"/>
      <c r="J765" s="87"/>
      <c r="K765" s="87"/>
      <c r="L765" s="87"/>
      <c r="M765" s="87"/>
      <c r="N765" s="87"/>
      <c r="O765" s="87"/>
      <c r="P765" s="87"/>
    </row>
    <row r="766" spans="1:16" ht="11.25" customHeight="1" x14ac:dyDescent="0.2">
      <c r="A766" s="148"/>
      <c r="B766" s="149"/>
      <c r="C766" s="103"/>
      <c r="D766" s="150"/>
      <c r="E766" s="87"/>
      <c r="F766" s="87"/>
      <c r="G766" s="87"/>
      <c r="H766" s="87"/>
      <c r="I766" s="87"/>
      <c r="J766" s="87"/>
      <c r="K766" s="87"/>
      <c r="L766" s="87"/>
      <c r="M766" s="87"/>
      <c r="N766" s="87"/>
      <c r="O766" s="87"/>
      <c r="P766" s="87"/>
    </row>
    <row r="767" spans="1:16" ht="11.25" customHeight="1" x14ac:dyDescent="0.2">
      <c r="A767" s="148"/>
      <c r="B767" s="149"/>
      <c r="C767" s="103"/>
      <c r="D767" s="150"/>
      <c r="E767" s="87"/>
      <c r="F767" s="87"/>
      <c r="G767" s="87"/>
      <c r="H767" s="87"/>
      <c r="I767" s="87"/>
      <c r="J767" s="87"/>
      <c r="K767" s="87"/>
      <c r="L767" s="87"/>
      <c r="M767" s="87"/>
      <c r="N767" s="87"/>
      <c r="O767" s="87"/>
      <c r="P767" s="87"/>
    </row>
    <row r="768" spans="1:16" ht="11.25" customHeight="1" x14ac:dyDescent="0.2">
      <c r="A768" s="148"/>
      <c r="B768" s="149"/>
      <c r="C768" s="103"/>
      <c r="D768" s="150"/>
      <c r="E768" s="87"/>
      <c r="F768" s="87"/>
      <c r="G768" s="87"/>
      <c r="H768" s="87"/>
      <c r="I768" s="87"/>
      <c r="J768" s="87"/>
      <c r="K768" s="87"/>
      <c r="L768" s="87"/>
      <c r="M768" s="87"/>
      <c r="N768" s="87"/>
      <c r="O768" s="87"/>
      <c r="P768" s="87"/>
    </row>
    <row r="769" spans="1:16" ht="11.25" customHeight="1" x14ac:dyDescent="0.2">
      <c r="A769" s="148"/>
      <c r="B769" s="149"/>
      <c r="C769" s="103"/>
      <c r="D769" s="150"/>
      <c r="E769" s="87"/>
      <c r="F769" s="87"/>
      <c r="G769" s="87"/>
      <c r="H769" s="87"/>
      <c r="I769" s="87"/>
      <c r="J769" s="87"/>
      <c r="K769" s="87"/>
      <c r="L769" s="87"/>
      <c r="M769" s="87"/>
      <c r="N769" s="87"/>
      <c r="O769" s="87"/>
      <c r="P769" s="87"/>
    </row>
    <row r="770" spans="1:16" ht="11.25" customHeight="1" x14ac:dyDescent="0.2">
      <c r="A770" s="148"/>
      <c r="B770" s="149"/>
      <c r="C770" s="103"/>
      <c r="D770" s="150"/>
      <c r="E770" s="87"/>
      <c r="F770" s="87"/>
      <c r="G770" s="87"/>
      <c r="H770" s="87"/>
      <c r="I770" s="87"/>
      <c r="J770" s="87"/>
      <c r="K770" s="87"/>
      <c r="L770" s="87"/>
      <c r="M770" s="87"/>
      <c r="N770" s="87"/>
      <c r="O770" s="87"/>
      <c r="P770" s="87"/>
    </row>
    <row r="771" spans="1:16" ht="11.25" customHeight="1" x14ac:dyDescent="0.2">
      <c r="A771" s="148"/>
      <c r="B771" s="149"/>
      <c r="C771" s="103"/>
      <c r="D771" s="150"/>
      <c r="E771" s="87"/>
      <c r="F771" s="87"/>
      <c r="G771" s="87"/>
      <c r="H771" s="87"/>
      <c r="I771" s="87"/>
      <c r="J771" s="87"/>
      <c r="K771" s="87"/>
      <c r="L771" s="87"/>
      <c r="M771" s="87"/>
      <c r="N771" s="87"/>
      <c r="O771" s="87"/>
      <c r="P771" s="87"/>
    </row>
    <row r="772" spans="1:16" ht="11.25" customHeight="1" x14ac:dyDescent="0.2">
      <c r="A772" s="148"/>
      <c r="B772" s="149"/>
      <c r="C772" s="103"/>
      <c r="D772" s="150"/>
      <c r="E772" s="87"/>
      <c r="F772" s="87"/>
      <c r="G772" s="87"/>
      <c r="H772" s="87"/>
      <c r="I772" s="87"/>
      <c r="J772" s="87"/>
      <c r="K772" s="87"/>
      <c r="L772" s="87"/>
      <c r="M772" s="87"/>
      <c r="N772" s="87"/>
      <c r="O772" s="87"/>
      <c r="P772" s="87"/>
    </row>
    <row r="773" spans="1:16" ht="11.25" customHeight="1" x14ac:dyDescent="0.2">
      <c r="A773" s="148"/>
      <c r="B773" s="149"/>
      <c r="C773" s="103"/>
      <c r="D773" s="150"/>
      <c r="E773" s="87"/>
      <c r="F773" s="87"/>
      <c r="G773" s="87"/>
      <c r="H773" s="87"/>
      <c r="I773" s="87"/>
      <c r="J773" s="87"/>
      <c r="K773" s="87"/>
      <c r="L773" s="87"/>
      <c r="M773" s="87"/>
      <c r="N773" s="87"/>
      <c r="O773" s="87"/>
      <c r="P773" s="87"/>
    </row>
    <row r="774" spans="1:16" ht="11.25" customHeight="1" x14ac:dyDescent="0.2">
      <c r="A774" s="148"/>
      <c r="B774" s="149"/>
      <c r="C774" s="103"/>
      <c r="D774" s="150"/>
      <c r="E774" s="87"/>
      <c r="F774" s="87"/>
      <c r="G774" s="87"/>
      <c r="H774" s="87"/>
      <c r="I774" s="87"/>
      <c r="J774" s="87"/>
      <c r="K774" s="87"/>
      <c r="L774" s="87"/>
      <c r="M774" s="87"/>
      <c r="N774" s="87"/>
      <c r="O774" s="87"/>
      <c r="P774" s="87"/>
    </row>
    <row r="775" spans="1:16" ht="11.25" customHeight="1" x14ac:dyDescent="0.2">
      <c r="A775" s="148"/>
      <c r="B775" s="149"/>
      <c r="C775" s="103"/>
      <c r="D775" s="150"/>
      <c r="E775" s="87"/>
      <c r="F775" s="87"/>
      <c r="G775" s="87"/>
      <c r="H775" s="87"/>
      <c r="I775" s="87"/>
      <c r="J775" s="87"/>
      <c r="K775" s="87"/>
      <c r="L775" s="87"/>
      <c r="M775" s="87"/>
      <c r="N775" s="87"/>
      <c r="O775" s="87"/>
      <c r="P775" s="87"/>
    </row>
    <row r="776" spans="1:16" ht="11.25" customHeight="1" x14ac:dyDescent="0.2">
      <c r="A776" s="148"/>
      <c r="B776" s="149"/>
      <c r="C776" s="103"/>
      <c r="D776" s="150"/>
      <c r="E776" s="87"/>
      <c r="F776" s="87"/>
      <c r="G776" s="87"/>
      <c r="H776" s="87"/>
      <c r="I776" s="87"/>
      <c r="J776" s="87"/>
      <c r="K776" s="87"/>
      <c r="L776" s="87"/>
      <c r="M776" s="87"/>
      <c r="N776" s="87"/>
      <c r="O776" s="87"/>
      <c r="P776" s="87"/>
    </row>
    <row r="777" spans="1:16" ht="11.25" customHeight="1" x14ac:dyDescent="0.2">
      <c r="A777" s="148"/>
      <c r="B777" s="149"/>
      <c r="C777" s="103"/>
      <c r="D777" s="150"/>
      <c r="E777" s="87"/>
      <c r="F777" s="87"/>
      <c r="G777" s="87"/>
      <c r="H777" s="87"/>
      <c r="I777" s="87"/>
      <c r="J777" s="87"/>
      <c r="K777" s="87"/>
      <c r="L777" s="87"/>
      <c r="M777" s="87"/>
      <c r="N777" s="87"/>
      <c r="O777" s="87"/>
      <c r="P777" s="87"/>
    </row>
    <row r="778" spans="1:16" ht="11.25" customHeight="1" x14ac:dyDescent="0.2">
      <c r="A778" s="148"/>
      <c r="B778" s="149"/>
      <c r="C778" s="103"/>
      <c r="D778" s="150"/>
      <c r="E778" s="87"/>
      <c r="F778" s="87"/>
      <c r="G778" s="87"/>
      <c r="H778" s="87"/>
      <c r="I778" s="87"/>
      <c r="J778" s="87"/>
      <c r="K778" s="87"/>
      <c r="L778" s="87"/>
      <c r="M778" s="87"/>
      <c r="N778" s="87"/>
      <c r="O778" s="87"/>
      <c r="P778" s="87"/>
    </row>
    <row r="779" spans="1:16" ht="11.25" customHeight="1" x14ac:dyDescent="0.2">
      <c r="A779" s="148"/>
      <c r="B779" s="149"/>
      <c r="C779" s="103"/>
      <c r="D779" s="150"/>
      <c r="E779" s="87"/>
      <c r="F779" s="87"/>
      <c r="G779" s="87"/>
      <c r="H779" s="87"/>
      <c r="I779" s="87"/>
      <c r="J779" s="87"/>
      <c r="K779" s="87"/>
      <c r="L779" s="87"/>
      <c r="M779" s="87"/>
      <c r="N779" s="87"/>
      <c r="O779" s="87"/>
      <c r="P779" s="87"/>
    </row>
    <row r="780" spans="1:16" ht="11.25" customHeight="1" x14ac:dyDescent="0.2">
      <c r="A780" s="148"/>
      <c r="B780" s="149"/>
      <c r="C780" s="103"/>
      <c r="D780" s="150"/>
      <c r="E780" s="87"/>
      <c r="F780" s="87"/>
      <c r="G780" s="87"/>
      <c r="H780" s="87"/>
      <c r="I780" s="87"/>
      <c r="J780" s="87"/>
      <c r="K780" s="87"/>
      <c r="L780" s="87"/>
      <c r="M780" s="87"/>
      <c r="N780" s="87"/>
      <c r="O780" s="87"/>
      <c r="P780" s="87"/>
    </row>
    <row r="781" spans="1:16" ht="11.25" customHeight="1" x14ac:dyDescent="0.2">
      <c r="A781" s="148"/>
      <c r="B781" s="149"/>
      <c r="C781" s="103"/>
      <c r="D781" s="150"/>
      <c r="E781" s="87"/>
      <c r="F781" s="87"/>
      <c r="G781" s="87"/>
      <c r="H781" s="87"/>
      <c r="I781" s="87"/>
      <c r="J781" s="87"/>
      <c r="K781" s="87"/>
      <c r="L781" s="87"/>
      <c r="M781" s="87"/>
      <c r="N781" s="87"/>
      <c r="O781" s="87"/>
      <c r="P781" s="87"/>
    </row>
    <row r="782" spans="1:16" ht="11.25" customHeight="1" x14ac:dyDescent="0.2">
      <c r="A782" s="148"/>
      <c r="B782" s="149"/>
      <c r="C782" s="103"/>
      <c r="D782" s="150"/>
      <c r="E782" s="87"/>
      <c r="F782" s="87"/>
      <c r="G782" s="87"/>
      <c r="H782" s="87"/>
      <c r="I782" s="87"/>
      <c r="J782" s="87"/>
      <c r="K782" s="87"/>
      <c r="L782" s="87"/>
      <c r="M782" s="87"/>
      <c r="N782" s="87"/>
      <c r="O782" s="87"/>
      <c r="P782" s="87"/>
    </row>
    <row r="783" spans="1:16" ht="11.25" customHeight="1" x14ac:dyDescent="0.2">
      <c r="A783" s="148"/>
      <c r="B783" s="149"/>
      <c r="C783" s="103"/>
      <c r="D783" s="150"/>
      <c r="E783" s="87"/>
      <c r="F783" s="87"/>
      <c r="G783" s="87"/>
      <c r="H783" s="87"/>
      <c r="I783" s="87"/>
      <c r="J783" s="87"/>
      <c r="K783" s="87"/>
      <c r="L783" s="87"/>
      <c r="M783" s="87"/>
      <c r="N783" s="87"/>
      <c r="O783" s="87"/>
      <c r="P783" s="87"/>
    </row>
    <row r="784" spans="1:16" ht="11.25" customHeight="1" x14ac:dyDescent="0.2">
      <c r="A784" s="148"/>
      <c r="B784" s="149"/>
      <c r="C784" s="103"/>
      <c r="D784" s="150"/>
      <c r="E784" s="87"/>
      <c r="F784" s="87"/>
      <c r="G784" s="87"/>
      <c r="H784" s="87"/>
      <c r="I784" s="87"/>
      <c r="J784" s="87"/>
      <c r="K784" s="87"/>
      <c r="L784" s="87"/>
      <c r="M784" s="87"/>
      <c r="N784" s="87"/>
      <c r="O784" s="87"/>
      <c r="P784" s="87"/>
    </row>
    <row r="785" spans="1:16" ht="11.25" customHeight="1" x14ac:dyDescent="0.2">
      <c r="A785" s="148"/>
      <c r="B785" s="149"/>
      <c r="C785" s="103"/>
      <c r="D785" s="150"/>
      <c r="E785" s="87"/>
      <c r="F785" s="87"/>
      <c r="G785" s="87"/>
      <c r="H785" s="87"/>
      <c r="I785" s="87"/>
      <c r="J785" s="87"/>
      <c r="K785" s="87"/>
      <c r="L785" s="87"/>
      <c r="M785" s="87"/>
      <c r="N785" s="87"/>
      <c r="O785" s="87"/>
      <c r="P785" s="87"/>
    </row>
    <row r="786" spans="1:16" ht="11.25" customHeight="1" x14ac:dyDescent="0.2">
      <c r="A786" s="148"/>
      <c r="B786" s="149"/>
      <c r="C786" s="103"/>
      <c r="D786" s="150"/>
      <c r="E786" s="87"/>
      <c r="F786" s="87"/>
      <c r="G786" s="87"/>
      <c r="H786" s="87"/>
      <c r="I786" s="87"/>
      <c r="J786" s="87"/>
      <c r="K786" s="87"/>
      <c r="L786" s="87"/>
      <c r="M786" s="87"/>
      <c r="N786" s="87"/>
      <c r="O786" s="87"/>
      <c r="P786" s="87"/>
    </row>
    <row r="787" spans="1:16" ht="11.25" customHeight="1" x14ac:dyDescent="0.2">
      <c r="A787" s="148"/>
      <c r="B787" s="149"/>
      <c r="C787" s="103"/>
      <c r="D787" s="150"/>
      <c r="E787" s="87"/>
      <c r="F787" s="87"/>
      <c r="G787" s="87"/>
      <c r="H787" s="87"/>
      <c r="I787" s="87"/>
      <c r="J787" s="87"/>
      <c r="K787" s="87"/>
      <c r="L787" s="87"/>
      <c r="M787" s="87"/>
      <c r="N787" s="87"/>
      <c r="O787" s="87"/>
      <c r="P787" s="87"/>
    </row>
    <row r="788" spans="1:16" ht="11.25" customHeight="1" x14ac:dyDescent="0.2">
      <c r="A788" s="148"/>
      <c r="B788" s="149"/>
      <c r="C788" s="103"/>
      <c r="D788" s="150"/>
      <c r="E788" s="87"/>
      <c r="F788" s="87"/>
      <c r="G788" s="87"/>
      <c r="H788" s="87"/>
      <c r="I788" s="87"/>
      <c r="J788" s="87"/>
      <c r="K788" s="87"/>
      <c r="L788" s="87"/>
      <c r="M788" s="87"/>
      <c r="N788" s="87"/>
      <c r="O788" s="87"/>
      <c r="P788" s="87"/>
    </row>
    <row r="789" spans="1:16" ht="11.25" customHeight="1" x14ac:dyDescent="0.2">
      <c r="A789" s="148"/>
      <c r="B789" s="149"/>
      <c r="C789" s="103"/>
      <c r="D789" s="150"/>
      <c r="E789" s="87"/>
      <c r="F789" s="87"/>
      <c r="G789" s="87"/>
      <c r="H789" s="87"/>
      <c r="I789" s="87"/>
      <c r="J789" s="87"/>
      <c r="K789" s="87"/>
      <c r="L789" s="87"/>
      <c r="M789" s="87"/>
      <c r="N789" s="87"/>
      <c r="O789" s="87"/>
      <c r="P789" s="87"/>
    </row>
    <row r="790" spans="1:16" ht="11.25" customHeight="1" x14ac:dyDescent="0.2">
      <c r="A790" s="148"/>
      <c r="B790" s="149"/>
      <c r="C790" s="103"/>
      <c r="D790" s="150"/>
      <c r="E790" s="87"/>
      <c r="F790" s="87"/>
      <c r="G790" s="87"/>
      <c r="H790" s="87"/>
      <c r="I790" s="87"/>
      <c r="J790" s="87"/>
      <c r="K790" s="87"/>
      <c r="L790" s="87"/>
      <c r="M790" s="87"/>
      <c r="N790" s="87"/>
      <c r="O790" s="87"/>
      <c r="P790" s="87"/>
    </row>
    <row r="791" spans="1:16" ht="11.25" customHeight="1" x14ac:dyDescent="0.2">
      <c r="A791" s="148"/>
      <c r="B791" s="149"/>
      <c r="C791" s="103"/>
      <c r="D791" s="150"/>
      <c r="E791" s="87"/>
      <c r="F791" s="87"/>
      <c r="G791" s="87"/>
      <c r="H791" s="87"/>
      <c r="I791" s="87"/>
      <c r="J791" s="87"/>
      <c r="K791" s="87"/>
      <c r="L791" s="87"/>
      <c r="M791" s="87"/>
      <c r="N791" s="87"/>
      <c r="O791" s="87"/>
      <c r="P791" s="87"/>
    </row>
    <row r="792" spans="1:16" ht="11.25" customHeight="1" x14ac:dyDescent="0.2">
      <c r="A792" s="148"/>
      <c r="B792" s="149"/>
      <c r="C792" s="103"/>
      <c r="D792" s="150"/>
      <c r="E792" s="87"/>
      <c r="F792" s="87"/>
      <c r="G792" s="87"/>
      <c r="H792" s="87"/>
      <c r="I792" s="87"/>
      <c r="J792" s="87"/>
      <c r="K792" s="87"/>
      <c r="L792" s="87"/>
      <c r="M792" s="87"/>
      <c r="N792" s="87"/>
      <c r="O792" s="87"/>
      <c r="P792" s="87"/>
    </row>
    <row r="793" spans="1:16" ht="11.25" customHeight="1" x14ac:dyDescent="0.2">
      <c r="A793" s="148"/>
      <c r="B793" s="149"/>
      <c r="C793" s="103"/>
      <c r="D793" s="150"/>
      <c r="E793" s="87"/>
      <c r="F793" s="87"/>
      <c r="G793" s="87"/>
      <c r="H793" s="87"/>
      <c r="I793" s="87"/>
      <c r="J793" s="87"/>
      <c r="K793" s="87"/>
      <c r="L793" s="87"/>
      <c r="M793" s="87"/>
      <c r="N793" s="87"/>
      <c r="O793" s="87"/>
      <c r="P793" s="87"/>
    </row>
    <row r="794" spans="1:16" ht="11.25" customHeight="1" x14ac:dyDescent="0.2">
      <c r="A794" s="148"/>
      <c r="B794" s="149"/>
      <c r="C794" s="103"/>
      <c r="D794" s="150"/>
      <c r="E794" s="87"/>
      <c r="F794" s="87"/>
      <c r="G794" s="87"/>
      <c r="H794" s="87"/>
      <c r="I794" s="87"/>
      <c r="J794" s="87"/>
      <c r="K794" s="87"/>
      <c r="L794" s="87"/>
      <c r="M794" s="87"/>
      <c r="N794" s="87"/>
      <c r="O794" s="87"/>
      <c r="P794" s="87"/>
    </row>
    <row r="795" spans="1:16" ht="11.25" customHeight="1" x14ac:dyDescent="0.2">
      <c r="A795" s="148"/>
      <c r="B795" s="149"/>
      <c r="C795" s="103"/>
      <c r="D795" s="150"/>
      <c r="E795" s="87"/>
      <c r="F795" s="87"/>
      <c r="G795" s="87"/>
      <c r="H795" s="87"/>
      <c r="I795" s="87"/>
      <c r="J795" s="87"/>
      <c r="K795" s="87"/>
      <c r="L795" s="87"/>
      <c r="M795" s="87"/>
      <c r="N795" s="87"/>
      <c r="O795" s="87"/>
      <c r="P795" s="87"/>
    </row>
    <row r="796" spans="1:16" ht="11.25" customHeight="1" x14ac:dyDescent="0.2">
      <c r="A796" s="148"/>
      <c r="B796" s="149"/>
      <c r="C796" s="103"/>
      <c r="D796" s="150"/>
      <c r="E796" s="87"/>
      <c r="F796" s="87"/>
      <c r="G796" s="87"/>
      <c r="H796" s="87"/>
      <c r="I796" s="87"/>
      <c r="J796" s="87"/>
      <c r="K796" s="87"/>
      <c r="L796" s="87"/>
      <c r="M796" s="87"/>
      <c r="N796" s="87"/>
      <c r="O796" s="87"/>
      <c r="P796" s="87"/>
    </row>
    <row r="797" spans="1:16" ht="11.25" customHeight="1" x14ac:dyDescent="0.2">
      <c r="A797" s="148"/>
      <c r="B797" s="149"/>
      <c r="C797" s="103"/>
      <c r="D797" s="150"/>
      <c r="E797" s="87"/>
      <c r="F797" s="87"/>
      <c r="G797" s="87"/>
      <c r="H797" s="87"/>
      <c r="I797" s="87"/>
      <c r="J797" s="87"/>
      <c r="K797" s="87"/>
      <c r="L797" s="87"/>
      <c r="M797" s="87"/>
      <c r="N797" s="87"/>
      <c r="O797" s="87"/>
      <c r="P797" s="87"/>
    </row>
    <row r="798" spans="1:16" ht="11.25" customHeight="1" x14ac:dyDescent="0.2">
      <c r="A798" s="148"/>
      <c r="B798" s="149"/>
      <c r="C798" s="103"/>
      <c r="D798" s="150"/>
      <c r="E798" s="87"/>
      <c r="F798" s="87"/>
      <c r="G798" s="87"/>
      <c r="H798" s="87"/>
      <c r="I798" s="87"/>
      <c r="J798" s="87"/>
      <c r="K798" s="87"/>
      <c r="L798" s="87"/>
      <c r="M798" s="87"/>
      <c r="N798" s="87"/>
      <c r="O798" s="87"/>
      <c r="P798" s="87"/>
    </row>
    <row r="799" spans="1:16" ht="11.25" customHeight="1" x14ac:dyDescent="0.2">
      <c r="A799" s="148"/>
      <c r="B799" s="149"/>
      <c r="C799" s="103"/>
      <c r="D799" s="150"/>
      <c r="E799" s="87"/>
      <c r="F799" s="87"/>
      <c r="G799" s="87"/>
      <c r="H799" s="87"/>
      <c r="I799" s="87"/>
      <c r="J799" s="87"/>
      <c r="K799" s="87"/>
      <c r="L799" s="87"/>
      <c r="M799" s="87"/>
      <c r="N799" s="87"/>
      <c r="O799" s="87"/>
      <c r="P799" s="87"/>
    </row>
    <row r="800" spans="1:16" ht="11.25" customHeight="1" x14ac:dyDescent="0.2">
      <c r="A800" s="148"/>
      <c r="B800" s="149"/>
      <c r="C800" s="103"/>
      <c r="D800" s="150"/>
      <c r="E800" s="87"/>
      <c r="F800" s="87"/>
      <c r="G800" s="87"/>
      <c r="H800" s="87"/>
      <c r="I800" s="87"/>
      <c r="J800" s="87"/>
      <c r="K800" s="87"/>
      <c r="L800" s="87"/>
      <c r="M800" s="87"/>
      <c r="N800" s="87"/>
      <c r="O800" s="87"/>
      <c r="P800" s="87"/>
    </row>
    <row r="801" spans="1:16" ht="11.25" customHeight="1" x14ac:dyDescent="0.2">
      <c r="A801" s="148"/>
      <c r="B801" s="149"/>
      <c r="C801" s="103"/>
      <c r="D801" s="150"/>
      <c r="E801" s="87"/>
      <c r="F801" s="87"/>
      <c r="G801" s="87"/>
      <c r="H801" s="87"/>
      <c r="I801" s="87"/>
      <c r="J801" s="87"/>
      <c r="K801" s="87"/>
      <c r="L801" s="87"/>
      <c r="M801" s="87"/>
      <c r="N801" s="87"/>
      <c r="O801" s="87"/>
      <c r="P801" s="87"/>
    </row>
    <row r="802" spans="1:16" ht="11.25" customHeight="1" x14ac:dyDescent="0.2">
      <c r="A802" s="148"/>
      <c r="B802" s="149"/>
      <c r="C802" s="103"/>
      <c r="D802" s="150"/>
      <c r="E802" s="87"/>
      <c r="F802" s="87"/>
      <c r="G802" s="87"/>
      <c r="H802" s="87"/>
      <c r="I802" s="87"/>
      <c r="J802" s="87"/>
      <c r="K802" s="87"/>
      <c r="L802" s="87"/>
      <c r="M802" s="87"/>
      <c r="N802" s="87"/>
      <c r="O802" s="87"/>
      <c r="P802" s="87"/>
    </row>
    <row r="803" spans="1:16" ht="11.25" customHeight="1" x14ac:dyDescent="0.2">
      <c r="A803" s="148"/>
      <c r="B803" s="149"/>
      <c r="C803" s="103"/>
      <c r="D803" s="150"/>
      <c r="E803" s="87"/>
      <c r="F803" s="87"/>
      <c r="G803" s="87"/>
      <c r="H803" s="87"/>
      <c r="I803" s="87"/>
      <c r="J803" s="87"/>
      <c r="K803" s="87"/>
      <c r="L803" s="87"/>
      <c r="M803" s="87"/>
      <c r="N803" s="87"/>
      <c r="O803" s="87"/>
      <c r="P803" s="87"/>
    </row>
    <row r="804" spans="1:16" ht="11.25" customHeight="1" x14ac:dyDescent="0.2">
      <c r="A804" s="148"/>
      <c r="B804" s="149"/>
      <c r="C804" s="103"/>
      <c r="D804" s="150"/>
      <c r="E804" s="87"/>
      <c r="F804" s="87"/>
      <c r="G804" s="87"/>
      <c r="H804" s="87"/>
      <c r="I804" s="87"/>
      <c r="J804" s="87"/>
      <c r="K804" s="87"/>
      <c r="L804" s="87"/>
      <c r="M804" s="87"/>
      <c r="N804" s="87"/>
      <c r="O804" s="87"/>
      <c r="P804" s="87"/>
    </row>
    <row r="805" spans="1:16" ht="11.25" customHeight="1" x14ac:dyDescent="0.2">
      <c r="A805" s="148"/>
      <c r="B805" s="149"/>
      <c r="C805" s="103"/>
      <c r="D805" s="150"/>
      <c r="E805" s="87"/>
      <c r="F805" s="87"/>
      <c r="G805" s="87"/>
      <c r="H805" s="87"/>
      <c r="I805" s="87"/>
      <c r="J805" s="87"/>
      <c r="K805" s="87"/>
      <c r="L805" s="87"/>
      <c r="M805" s="87"/>
      <c r="N805" s="87"/>
      <c r="O805" s="87"/>
      <c r="P805" s="87"/>
    </row>
    <row r="806" spans="1:16" ht="11.25" customHeight="1" x14ac:dyDescent="0.2">
      <c r="A806" s="148"/>
      <c r="B806" s="149"/>
      <c r="C806" s="103"/>
      <c r="D806" s="150"/>
      <c r="E806" s="87"/>
      <c r="F806" s="87"/>
      <c r="G806" s="87"/>
      <c r="H806" s="87"/>
      <c r="I806" s="87"/>
      <c r="J806" s="87"/>
      <c r="K806" s="87"/>
      <c r="L806" s="87"/>
      <c r="M806" s="87"/>
      <c r="N806" s="87"/>
      <c r="O806" s="87"/>
      <c r="P806" s="87"/>
    </row>
    <row r="807" spans="1:16" ht="11.25" customHeight="1" x14ac:dyDescent="0.2">
      <c r="A807" s="148"/>
      <c r="B807" s="149"/>
      <c r="C807" s="103"/>
      <c r="D807" s="150"/>
      <c r="E807" s="87"/>
      <c r="F807" s="87"/>
      <c r="G807" s="87"/>
      <c r="H807" s="87"/>
      <c r="I807" s="87"/>
      <c r="J807" s="87"/>
      <c r="K807" s="87"/>
      <c r="L807" s="87"/>
      <c r="M807" s="87"/>
      <c r="N807" s="87"/>
      <c r="O807" s="87"/>
      <c r="P807" s="87"/>
    </row>
    <row r="808" spans="1:16" ht="11.25" customHeight="1" x14ac:dyDescent="0.2">
      <c r="A808" s="148"/>
      <c r="B808" s="149"/>
      <c r="C808" s="103"/>
      <c r="D808" s="150"/>
      <c r="E808" s="87"/>
      <c r="F808" s="87"/>
      <c r="G808" s="87"/>
      <c r="H808" s="87"/>
      <c r="I808" s="87"/>
      <c r="J808" s="87"/>
      <c r="K808" s="87"/>
      <c r="L808" s="87"/>
      <c r="M808" s="87"/>
      <c r="N808" s="87"/>
      <c r="O808" s="87"/>
      <c r="P808" s="87"/>
    </row>
    <row r="809" spans="1:16" ht="11.25" customHeight="1" x14ac:dyDescent="0.2">
      <c r="A809" s="148"/>
      <c r="B809" s="149"/>
      <c r="C809" s="103"/>
      <c r="D809" s="150"/>
      <c r="E809" s="87"/>
      <c r="F809" s="87"/>
      <c r="G809" s="87"/>
      <c r="H809" s="87"/>
      <c r="I809" s="87"/>
      <c r="J809" s="87"/>
      <c r="K809" s="87"/>
      <c r="L809" s="87"/>
      <c r="M809" s="87"/>
      <c r="N809" s="87"/>
      <c r="O809" s="87"/>
      <c r="P809" s="87"/>
    </row>
    <row r="810" spans="1:16" ht="11.25" customHeight="1" x14ac:dyDescent="0.2">
      <c r="A810" s="148"/>
      <c r="B810" s="149"/>
      <c r="C810" s="103"/>
      <c r="D810" s="150"/>
      <c r="E810" s="87"/>
      <c r="F810" s="87"/>
      <c r="G810" s="87"/>
      <c r="H810" s="87"/>
      <c r="I810" s="87"/>
      <c r="J810" s="87"/>
      <c r="K810" s="87"/>
      <c r="L810" s="87"/>
      <c r="M810" s="87"/>
      <c r="N810" s="87"/>
      <c r="O810" s="87"/>
      <c r="P810" s="87"/>
    </row>
    <row r="811" spans="1:16" ht="11.25" customHeight="1" x14ac:dyDescent="0.2">
      <c r="A811" s="148"/>
      <c r="B811" s="149"/>
      <c r="C811" s="103"/>
      <c r="D811" s="150"/>
      <c r="E811" s="87"/>
      <c r="F811" s="87"/>
      <c r="G811" s="87"/>
      <c r="H811" s="87"/>
      <c r="I811" s="87"/>
      <c r="J811" s="87"/>
      <c r="K811" s="87"/>
      <c r="L811" s="87"/>
      <c r="M811" s="87"/>
      <c r="N811" s="87"/>
      <c r="O811" s="87"/>
      <c r="P811" s="87"/>
    </row>
    <row r="812" spans="1:16" ht="11.25" customHeight="1" x14ac:dyDescent="0.2">
      <c r="A812" s="148"/>
      <c r="B812" s="149"/>
      <c r="C812" s="103"/>
      <c r="D812" s="150"/>
      <c r="E812" s="87"/>
      <c r="F812" s="87"/>
      <c r="G812" s="87"/>
      <c r="H812" s="87"/>
      <c r="I812" s="87"/>
      <c r="J812" s="87"/>
      <c r="K812" s="87"/>
      <c r="L812" s="87"/>
      <c r="M812" s="87"/>
      <c r="N812" s="87"/>
      <c r="O812" s="87"/>
      <c r="P812" s="87"/>
    </row>
    <row r="813" spans="1:16" ht="11.25" customHeight="1" x14ac:dyDescent="0.2">
      <c r="A813" s="148"/>
      <c r="B813" s="149"/>
      <c r="C813" s="103"/>
      <c r="D813" s="150"/>
      <c r="E813" s="87"/>
      <c r="F813" s="87"/>
      <c r="G813" s="87"/>
      <c r="H813" s="87"/>
      <c r="I813" s="87"/>
      <c r="J813" s="87"/>
      <c r="K813" s="87"/>
      <c r="L813" s="87"/>
      <c r="M813" s="87"/>
      <c r="N813" s="87"/>
      <c r="O813" s="87"/>
      <c r="P813" s="87"/>
    </row>
    <row r="814" spans="1:16" ht="11.25" customHeight="1" x14ac:dyDescent="0.2">
      <c r="A814" s="148"/>
      <c r="B814" s="149"/>
      <c r="C814" s="103"/>
      <c r="D814" s="150"/>
      <c r="E814" s="87"/>
      <c r="F814" s="87"/>
      <c r="G814" s="87"/>
      <c r="H814" s="87"/>
      <c r="I814" s="87"/>
      <c r="J814" s="87"/>
      <c r="K814" s="87"/>
      <c r="L814" s="87"/>
      <c r="M814" s="87"/>
      <c r="N814" s="87"/>
      <c r="O814" s="87"/>
      <c r="P814" s="87"/>
    </row>
    <row r="815" spans="1:16" ht="11.25" customHeight="1" x14ac:dyDescent="0.2">
      <c r="A815" s="148"/>
      <c r="B815" s="149"/>
      <c r="C815" s="103"/>
      <c r="D815" s="150"/>
      <c r="E815" s="87"/>
      <c r="F815" s="87"/>
      <c r="G815" s="87"/>
      <c r="H815" s="87"/>
      <c r="I815" s="87"/>
      <c r="J815" s="87"/>
      <c r="K815" s="87"/>
      <c r="L815" s="87"/>
      <c r="M815" s="87"/>
      <c r="N815" s="87"/>
      <c r="O815" s="87"/>
      <c r="P815" s="87"/>
    </row>
    <row r="816" spans="1:16" ht="11.25" customHeight="1" x14ac:dyDescent="0.2">
      <c r="A816" s="148"/>
      <c r="B816" s="149"/>
      <c r="C816" s="103"/>
      <c r="D816" s="150"/>
      <c r="E816" s="87"/>
      <c r="F816" s="87"/>
      <c r="G816" s="87"/>
      <c r="H816" s="87"/>
      <c r="I816" s="87"/>
      <c r="J816" s="87"/>
      <c r="K816" s="87"/>
      <c r="L816" s="87"/>
      <c r="M816" s="87"/>
      <c r="N816" s="87"/>
      <c r="O816" s="87"/>
      <c r="P816" s="87"/>
    </row>
    <row r="817" spans="1:16" ht="11.25" customHeight="1" x14ac:dyDescent="0.2">
      <c r="A817" s="148"/>
      <c r="B817" s="149"/>
      <c r="C817" s="103"/>
      <c r="D817" s="150"/>
      <c r="E817" s="87"/>
      <c r="F817" s="87"/>
      <c r="G817" s="87"/>
      <c r="H817" s="87"/>
      <c r="I817" s="87"/>
      <c r="J817" s="87"/>
      <c r="K817" s="87"/>
      <c r="L817" s="87"/>
      <c r="M817" s="87"/>
      <c r="N817" s="87"/>
      <c r="O817" s="87"/>
      <c r="P817" s="87"/>
    </row>
    <row r="818" spans="1:16" ht="11.25" customHeight="1" x14ac:dyDescent="0.2">
      <c r="A818" s="148"/>
      <c r="B818" s="149"/>
      <c r="C818" s="103"/>
      <c r="D818" s="150"/>
      <c r="E818" s="87"/>
      <c r="F818" s="87"/>
      <c r="G818" s="87"/>
      <c r="H818" s="87"/>
      <c r="I818" s="87"/>
      <c r="J818" s="87"/>
      <c r="K818" s="87"/>
      <c r="L818" s="87"/>
      <c r="M818" s="87"/>
      <c r="N818" s="87"/>
      <c r="O818" s="87"/>
      <c r="P818" s="87"/>
    </row>
    <row r="819" spans="1:16" ht="11.25" customHeight="1" x14ac:dyDescent="0.2">
      <c r="A819" s="148"/>
      <c r="B819" s="149"/>
      <c r="C819" s="103"/>
      <c r="D819" s="150"/>
      <c r="E819" s="87"/>
      <c r="F819" s="87"/>
      <c r="G819" s="87"/>
      <c r="H819" s="87"/>
      <c r="I819" s="87"/>
      <c r="J819" s="87"/>
      <c r="K819" s="87"/>
      <c r="L819" s="87"/>
      <c r="M819" s="87"/>
      <c r="N819" s="87"/>
      <c r="O819" s="87"/>
      <c r="P819" s="87"/>
    </row>
    <row r="820" spans="1:16" ht="11.25" customHeight="1" x14ac:dyDescent="0.2">
      <c r="A820" s="148"/>
      <c r="B820" s="149"/>
      <c r="C820" s="103"/>
      <c r="D820" s="150"/>
      <c r="E820" s="87"/>
      <c r="F820" s="87"/>
      <c r="G820" s="87"/>
      <c r="H820" s="87"/>
      <c r="I820" s="87"/>
      <c r="J820" s="87"/>
      <c r="K820" s="87"/>
      <c r="L820" s="87"/>
      <c r="M820" s="87"/>
      <c r="N820" s="87"/>
      <c r="O820" s="87"/>
      <c r="P820" s="87"/>
    </row>
    <row r="821" spans="1:16" ht="11.25" customHeight="1" x14ac:dyDescent="0.2">
      <c r="A821" s="148"/>
      <c r="B821" s="149"/>
      <c r="C821" s="103"/>
      <c r="D821" s="150"/>
      <c r="E821" s="87"/>
      <c r="F821" s="87"/>
      <c r="G821" s="87"/>
      <c r="H821" s="87"/>
      <c r="I821" s="87"/>
      <c r="J821" s="87"/>
      <c r="K821" s="87"/>
      <c r="L821" s="87"/>
      <c r="M821" s="87"/>
      <c r="N821" s="87"/>
      <c r="O821" s="87"/>
      <c r="P821" s="87"/>
    </row>
    <row r="822" spans="1:16" ht="11.25" customHeight="1" x14ac:dyDescent="0.2">
      <c r="A822" s="148"/>
      <c r="B822" s="149"/>
      <c r="C822" s="103"/>
      <c r="D822" s="150"/>
      <c r="E822" s="87"/>
      <c r="F822" s="87"/>
      <c r="G822" s="87"/>
      <c r="H822" s="87"/>
      <c r="I822" s="87"/>
      <c r="J822" s="87"/>
      <c r="K822" s="87"/>
      <c r="L822" s="87"/>
      <c r="M822" s="87"/>
      <c r="N822" s="87"/>
      <c r="O822" s="87"/>
      <c r="P822" s="87"/>
    </row>
    <row r="823" spans="1:16" ht="11.25" customHeight="1" x14ac:dyDescent="0.2">
      <c r="A823" s="148"/>
      <c r="B823" s="149"/>
      <c r="C823" s="103"/>
      <c r="D823" s="150"/>
      <c r="E823" s="87"/>
      <c r="F823" s="87"/>
      <c r="G823" s="87"/>
      <c r="H823" s="87"/>
      <c r="I823" s="87"/>
      <c r="J823" s="87"/>
      <c r="K823" s="87"/>
      <c r="L823" s="87"/>
      <c r="M823" s="87"/>
      <c r="N823" s="87"/>
      <c r="O823" s="87"/>
      <c r="P823" s="87"/>
    </row>
    <row r="824" spans="1:16" ht="11.25" customHeight="1" x14ac:dyDescent="0.2">
      <c r="A824" s="148"/>
      <c r="B824" s="149"/>
      <c r="C824" s="103"/>
      <c r="D824" s="150"/>
      <c r="E824" s="87"/>
      <c r="F824" s="87"/>
      <c r="G824" s="87"/>
      <c r="H824" s="87"/>
      <c r="I824" s="87"/>
      <c r="J824" s="87"/>
      <c r="K824" s="87"/>
      <c r="L824" s="87"/>
      <c r="M824" s="87"/>
      <c r="N824" s="87"/>
      <c r="O824" s="87"/>
      <c r="P824" s="87"/>
    </row>
    <row r="825" spans="1:16" ht="11.25" customHeight="1" x14ac:dyDescent="0.2">
      <c r="A825" s="148"/>
      <c r="B825" s="149"/>
      <c r="C825" s="103"/>
      <c r="D825" s="150"/>
      <c r="E825" s="87"/>
      <c r="F825" s="87"/>
      <c r="G825" s="87"/>
      <c r="H825" s="87"/>
      <c r="I825" s="87"/>
      <c r="J825" s="87"/>
      <c r="K825" s="87"/>
      <c r="L825" s="87"/>
      <c r="M825" s="87"/>
      <c r="N825" s="87"/>
      <c r="O825" s="87"/>
      <c r="P825" s="87"/>
    </row>
    <row r="826" spans="1:16" ht="11.25" customHeight="1" x14ac:dyDescent="0.2">
      <c r="A826" s="148"/>
      <c r="B826" s="149"/>
      <c r="C826" s="103"/>
      <c r="D826" s="150"/>
      <c r="E826" s="87"/>
      <c r="F826" s="87"/>
      <c r="G826" s="87"/>
      <c r="H826" s="87"/>
      <c r="I826" s="87"/>
      <c r="J826" s="87"/>
      <c r="K826" s="87"/>
      <c r="L826" s="87"/>
      <c r="M826" s="87"/>
      <c r="N826" s="87"/>
      <c r="O826" s="87"/>
      <c r="P826" s="87"/>
    </row>
    <row r="827" spans="1:16" ht="11.25" customHeight="1" x14ac:dyDescent="0.2">
      <c r="A827" s="148"/>
      <c r="B827" s="149"/>
      <c r="C827" s="103"/>
      <c r="D827" s="150"/>
      <c r="E827" s="87"/>
      <c r="F827" s="87"/>
      <c r="G827" s="87"/>
      <c r="H827" s="87"/>
      <c r="I827" s="87"/>
      <c r="J827" s="87"/>
      <c r="K827" s="87"/>
      <c r="L827" s="87"/>
      <c r="M827" s="87"/>
      <c r="N827" s="87"/>
      <c r="O827" s="87"/>
      <c r="P827" s="87"/>
    </row>
    <row r="828" spans="1:16" ht="11.25" customHeight="1" x14ac:dyDescent="0.2">
      <c r="A828" s="148"/>
      <c r="B828" s="149"/>
      <c r="C828" s="103"/>
      <c r="D828" s="150"/>
      <c r="E828" s="87"/>
      <c r="F828" s="87"/>
      <c r="G828" s="87"/>
      <c r="H828" s="87"/>
      <c r="I828" s="87"/>
      <c r="J828" s="87"/>
      <c r="K828" s="87"/>
      <c r="L828" s="87"/>
      <c r="M828" s="87"/>
      <c r="N828" s="87"/>
      <c r="O828" s="87"/>
      <c r="P828" s="87"/>
    </row>
    <row r="829" spans="1:16" ht="11.25" customHeight="1" x14ac:dyDescent="0.2">
      <c r="A829" s="148"/>
      <c r="B829" s="149"/>
      <c r="C829" s="103"/>
      <c r="D829" s="150"/>
      <c r="E829" s="87"/>
      <c r="F829" s="87"/>
      <c r="G829" s="87"/>
      <c r="H829" s="87"/>
      <c r="I829" s="87"/>
      <c r="J829" s="87"/>
      <c r="K829" s="87"/>
      <c r="L829" s="87"/>
      <c r="M829" s="87"/>
      <c r="N829" s="87"/>
      <c r="O829" s="87"/>
      <c r="P829" s="87"/>
    </row>
    <row r="830" spans="1:16" ht="11.25" customHeight="1" x14ac:dyDescent="0.2">
      <c r="A830" s="148"/>
      <c r="B830" s="149"/>
      <c r="C830" s="103"/>
      <c r="D830" s="150"/>
      <c r="E830" s="87"/>
      <c r="F830" s="87"/>
      <c r="G830" s="87"/>
      <c r="H830" s="87"/>
      <c r="I830" s="87"/>
      <c r="J830" s="87"/>
      <c r="K830" s="87"/>
      <c r="L830" s="87"/>
      <c r="M830" s="87"/>
      <c r="N830" s="87"/>
      <c r="O830" s="87"/>
      <c r="P830" s="87"/>
    </row>
    <row r="831" spans="1:16" ht="11.25" customHeight="1" x14ac:dyDescent="0.2">
      <c r="A831" s="148"/>
      <c r="B831" s="149"/>
      <c r="C831" s="103"/>
      <c r="D831" s="150"/>
      <c r="E831" s="87"/>
      <c r="F831" s="87"/>
      <c r="G831" s="87"/>
      <c r="H831" s="87"/>
      <c r="I831" s="87"/>
      <c r="J831" s="87"/>
      <c r="K831" s="87"/>
      <c r="L831" s="87"/>
      <c r="M831" s="87"/>
      <c r="N831" s="87"/>
      <c r="O831" s="87"/>
      <c r="P831" s="87"/>
    </row>
    <row r="832" spans="1:16" ht="11.25" customHeight="1" x14ac:dyDescent="0.2">
      <c r="A832" s="148"/>
      <c r="B832" s="149"/>
      <c r="C832" s="103"/>
      <c r="D832" s="150"/>
      <c r="E832" s="87"/>
      <c r="F832" s="87"/>
      <c r="G832" s="87"/>
      <c r="H832" s="87"/>
      <c r="I832" s="87"/>
      <c r="J832" s="87"/>
      <c r="K832" s="87"/>
      <c r="L832" s="87"/>
      <c r="M832" s="87"/>
      <c r="N832" s="87"/>
      <c r="O832" s="87"/>
      <c r="P832" s="87"/>
    </row>
    <row r="833" spans="1:16" ht="11.25" customHeight="1" x14ac:dyDescent="0.2">
      <c r="A833" s="148"/>
      <c r="B833" s="149"/>
      <c r="C833" s="103"/>
      <c r="D833" s="150"/>
      <c r="E833" s="87"/>
      <c r="F833" s="87"/>
      <c r="G833" s="87"/>
      <c r="H833" s="87"/>
      <c r="I833" s="87"/>
      <c r="J833" s="87"/>
      <c r="K833" s="87"/>
      <c r="L833" s="87"/>
      <c r="M833" s="87"/>
      <c r="N833" s="87"/>
      <c r="O833" s="87"/>
      <c r="P833" s="87"/>
    </row>
    <row r="834" spans="1:16" ht="11.25" customHeight="1" x14ac:dyDescent="0.2">
      <c r="A834" s="148"/>
      <c r="B834" s="149"/>
      <c r="C834" s="103"/>
      <c r="D834" s="150"/>
      <c r="E834" s="87"/>
      <c r="F834" s="87"/>
      <c r="G834" s="87"/>
      <c r="H834" s="87"/>
      <c r="I834" s="87"/>
      <c r="J834" s="87"/>
      <c r="K834" s="87"/>
      <c r="L834" s="87"/>
      <c r="M834" s="87"/>
      <c r="N834" s="87"/>
      <c r="O834" s="87"/>
      <c r="P834" s="87"/>
    </row>
    <row r="835" spans="1:16" ht="11.25" customHeight="1" x14ac:dyDescent="0.2">
      <c r="A835" s="148"/>
      <c r="B835" s="149"/>
      <c r="C835" s="103"/>
      <c r="D835" s="150"/>
      <c r="E835" s="87"/>
      <c r="F835" s="87"/>
      <c r="G835" s="87"/>
      <c r="H835" s="87"/>
      <c r="I835" s="87"/>
      <c r="J835" s="87"/>
      <c r="K835" s="87"/>
      <c r="L835" s="87"/>
      <c r="M835" s="87"/>
      <c r="N835" s="87"/>
      <c r="O835" s="87"/>
      <c r="P835" s="87"/>
    </row>
    <row r="836" spans="1:16" ht="11.25" customHeight="1" x14ac:dyDescent="0.2">
      <c r="A836" s="148"/>
      <c r="B836" s="149"/>
      <c r="C836" s="103"/>
      <c r="D836" s="150"/>
      <c r="E836" s="87"/>
      <c r="F836" s="87"/>
      <c r="G836" s="87"/>
      <c r="H836" s="87"/>
      <c r="I836" s="87"/>
      <c r="J836" s="87"/>
      <c r="K836" s="87"/>
      <c r="L836" s="87"/>
      <c r="M836" s="87"/>
      <c r="N836" s="87"/>
      <c r="O836" s="87"/>
      <c r="P836" s="87"/>
    </row>
    <row r="837" spans="1:16" ht="11.25" customHeight="1" x14ac:dyDescent="0.2">
      <c r="A837" s="148"/>
      <c r="B837" s="149"/>
      <c r="C837" s="103"/>
      <c r="D837" s="150"/>
      <c r="E837" s="87"/>
      <c r="F837" s="87"/>
      <c r="G837" s="87"/>
      <c r="H837" s="87"/>
      <c r="I837" s="87"/>
      <c r="J837" s="87"/>
      <c r="K837" s="87"/>
      <c r="L837" s="87"/>
      <c r="M837" s="87"/>
      <c r="N837" s="87"/>
      <c r="O837" s="87"/>
      <c r="P837" s="87"/>
    </row>
    <row r="838" spans="1:16" ht="11.25" customHeight="1" x14ac:dyDescent="0.2">
      <c r="A838" s="148"/>
      <c r="B838" s="149"/>
      <c r="C838" s="103"/>
      <c r="D838" s="150"/>
      <c r="E838" s="87"/>
      <c r="F838" s="87"/>
      <c r="G838" s="87"/>
      <c r="H838" s="87"/>
      <c r="I838" s="87"/>
      <c r="J838" s="87"/>
      <c r="K838" s="87"/>
      <c r="L838" s="87"/>
      <c r="M838" s="87"/>
      <c r="N838" s="87"/>
      <c r="O838" s="87"/>
      <c r="P838" s="87"/>
    </row>
    <row r="839" spans="1:16" ht="11.25" customHeight="1" x14ac:dyDescent="0.2">
      <c r="A839" s="148"/>
      <c r="B839" s="149"/>
      <c r="C839" s="103"/>
      <c r="D839" s="150"/>
      <c r="E839" s="87"/>
      <c r="F839" s="87"/>
      <c r="G839" s="87"/>
      <c r="H839" s="87"/>
      <c r="I839" s="87"/>
      <c r="J839" s="87"/>
      <c r="K839" s="87"/>
      <c r="L839" s="87"/>
      <c r="M839" s="87"/>
      <c r="N839" s="87"/>
      <c r="O839" s="87"/>
      <c r="P839" s="87"/>
    </row>
    <row r="840" spans="1:16" ht="11.25" customHeight="1" x14ac:dyDescent="0.2">
      <c r="A840" s="148"/>
      <c r="B840" s="149"/>
      <c r="C840" s="103"/>
      <c r="D840" s="150"/>
      <c r="E840" s="87"/>
      <c r="F840" s="87"/>
      <c r="G840" s="87"/>
      <c r="H840" s="87"/>
      <c r="I840" s="87"/>
      <c r="J840" s="87"/>
      <c r="K840" s="87"/>
      <c r="L840" s="87"/>
      <c r="M840" s="87"/>
      <c r="N840" s="87"/>
      <c r="O840" s="87"/>
      <c r="P840" s="87"/>
    </row>
    <row r="841" spans="1:16" ht="11.25" customHeight="1" x14ac:dyDescent="0.2">
      <c r="A841" s="148"/>
      <c r="B841" s="149"/>
      <c r="C841" s="103"/>
      <c r="D841" s="150"/>
      <c r="E841" s="87"/>
      <c r="F841" s="87"/>
      <c r="G841" s="87"/>
      <c r="H841" s="87"/>
      <c r="I841" s="87"/>
      <c r="J841" s="87"/>
      <c r="K841" s="87"/>
      <c r="L841" s="87"/>
      <c r="M841" s="87"/>
      <c r="N841" s="87"/>
      <c r="O841" s="87"/>
      <c r="P841" s="87"/>
    </row>
    <row r="842" spans="1:16" ht="11.25" customHeight="1" x14ac:dyDescent="0.2">
      <c r="A842" s="148"/>
      <c r="B842" s="149"/>
      <c r="C842" s="103"/>
      <c r="D842" s="150"/>
      <c r="E842" s="87"/>
      <c r="F842" s="87"/>
      <c r="G842" s="87"/>
      <c r="H842" s="87"/>
      <c r="I842" s="87"/>
      <c r="J842" s="87"/>
      <c r="K842" s="87"/>
      <c r="L842" s="87"/>
      <c r="M842" s="87"/>
      <c r="N842" s="87"/>
      <c r="O842" s="87"/>
      <c r="P842" s="87"/>
    </row>
    <row r="843" spans="1:16" ht="11.25" customHeight="1" x14ac:dyDescent="0.2">
      <c r="A843" s="148"/>
      <c r="B843" s="149"/>
      <c r="C843" s="103"/>
      <c r="D843" s="150"/>
      <c r="E843" s="87"/>
      <c r="F843" s="87"/>
      <c r="G843" s="87"/>
      <c r="H843" s="87"/>
      <c r="I843" s="87"/>
      <c r="J843" s="87"/>
      <c r="K843" s="87"/>
      <c r="L843" s="87"/>
      <c r="M843" s="87"/>
      <c r="N843" s="87"/>
      <c r="O843" s="87"/>
      <c r="P843" s="87"/>
    </row>
    <row r="844" spans="1:16" ht="11.25" customHeight="1" x14ac:dyDescent="0.2">
      <c r="A844" s="148"/>
      <c r="B844" s="149"/>
      <c r="C844" s="103"/>
      <c r="D844" s="150"/>
      <c r="E844" s="87"/>
      <c r="F844" s="87"/>
      <c r="G844" s="87"/>
      <c r="H844" s="87"/>
      <c r="I844" s="87"/>
      <c r="J844" s="87"/>
      <c r="K844" s="87"/>
      <c r="L844" s="87"/>
      <c r="M844" s="87"/>
      <c r="N844" s="87"/>
      <c r="O844" s="87"/>
      <c r="P844" s="87"/>
    </row>
    <row r="845" spans="1:16" ht="11.25" customHeight="1" x14ac:dyDescent="0.2">
      <c r="A845" s="148"/>
      <c r="B845" s="149"/>
      <c r="C845" s="103"/>
      <c r="D845" s="150"/>
      <c r="E845" s="87"/>
      <c r="F845" s="87"/>
      <c r="G845" s="87"/>
      <c r="H845" s="87"/>
      <c r="I845" s="87"/>
      <c r="J845" s="87"/>
      <c r="K845" s="87"/>
      <c r="L845" s="87"/>
      <c r="M845" s="87"/>
      <c r="N845" s="87"/>
      <c r="O845" s="87"/>
      <c r="P845" s="87"/>
    </row>
    <row r="846" spans="1:16" ht="11.25" customHeight="1" x14ac:dyDescent="0.2">
      <c r="A846" s="148"/>
      <c r="B846" s="149"/>
      <c r="C846" s="103"/>
      <c r="D846" s="150"/>
      <c r="E846" s="87"/>
      <c r="F846" s="87"/>
      <c r="G846" s="87"/>
      <c r="H846" s="87"/>
      <c r="I846" s="87"/>
      <c r="J846" s="87"/>
      <c r="K846" s="87"/>
      <c r="L846" s="87"/>
      <c r="M846" s="87"/>
      <c r="N846" s="87"/>
      <c r="O846" s="87"/>
      <c r="P846" s="87"/>
    </row>
    <row r="847" spans="1:16" ht="11.25" customHeight="1" x14ac:dyDescent="0.2">
      <c r="A847" s="148"/>
      <c r="B847" s="149"/>
      <c r="C847" s="103"/>
      <c r="D847" s="150"/>
      <c r="E847" s="87"/>
      <c r="F847" s="87"/>
      <c r="G847" s="87"/>
      <c r="H847" s="87"/>
      <c r="I847" s="87"/>
      <c r="J847" s="87"/>
      <c r="K847" s="87"/>
      <c r="L847" s="87"/>
      <c r="M847" s="87"/>
      <c r="N847" s="87"/>
      <c r="O847" s="87"/>
      <c r="P847" s="87"/>
    </row>
    <row r="848" spans="1:16" ht="11.25" customHeight="1" x14ac:dyDescent="0.2">
      <c r="A848" s="148"/>
      <c r="B848" s="149"/>
      <c r="C848" s="103"/>
      <c r="D848" s="150"/>
      <c r="E848" s="87"/>
      <c r="F848" s="87"/>
      <c r="G848" s="87"/>
      <c r="H848" s="87"/>
      <c r="I848" s="87"/>
      <c r="J848" s="87"/>
      <c r="K848" s="87"/>
      <c r="L848" s="87"/>
      <c r="M848" s="87"/>
      <c r="N848" s="87"/>
      <c r="O848" s="87"/>
      <c r="P848" s="87"/>
    </row>
    <row r="849" spans="1:16" ht="11.25" customHeight="1" x14ac:dyDescent="0.2">
      <c r="A849" s="148"/>
      <c r="B849" s="149"/>
      <c r="C849" s="103"/>
      <c r="D849" s="150"/>
      <c r="E849" s="87"/>
      <c r="F849" s="87"/>
      <c r="G849" s="87"/>
      <c r="H849" s="87"/>
      <c r="I849" s="87"/>
      <c r="J849" s="87"/>
      <c r="K849" s="87"/>
      <c r="L849" s="87"/>
      <c r="M849" s="87"/>
      <c r="N849" s="87"/>
      <c r="O849" s="87"/>
      <c r="P849" s="87"/>
    </row>
    <row r="850" spans="1:16" ht="11.25" customHeight="1" x14ac:dyDescent="0.2">
      <c r="A850" s="148"/>
      <c r="B850" s="149"/>
      <c r="C850" s="103"/>
      <c r="D850" s="150"/>
      <c r="E850" s="87"/>
      <c r="F850" s="87"/>
      <c r="G850" s="87"/>
      <c r="H850" s="87"/>
      <c r="I850" s="87"/>
      <c r="J850" s="87"/>
      <c r="K850" s="87"/>
      <c r="L850" s="87"/>
      <c r="M850" s="87"/>
      <c r="N850" s="87"/>
      <c r="O850" s="87"/>
      <c r="P850" s="87"/>
    </row>
    <row r="851" spans="1:16" ht="11.25" customHeight="1" x14ac:dyDescent="0.2">
      <c r="A851" s="148"/>
      <c r="B851" s="149"/>
      <c r="C851" s="103"/>
      <c r="D851" s="150"/>
      <c r="E851" s="87"/>
      <c r="F851" s="87"/>
      <c r="G851" s="87"/>
      <c r="H851" s="87"/>
      <c r="I851" s="87"/>
      <c r="J851" s="87"/>
      <c r="K851" s="87"/>
      <c r="L851" s="87"/>
      <c r="M851" s="87"/>
      <c r="N851" s="87"/>
      <c r="O851" s="87"/>
      <c r="P851" s="87"/>
    </row>
    <row r="852" spans="1:16" ht="11.25" customHeight="1" x14ac:dyDescent="0.2">
      <c r="A852" s="148"/>
      <c r="B852" s="149"/>
      <c r="C852" s="103"/>
      <c r="D852" s="150"/>
      <c r="E852" s="87"/>
      <c r="F852" s="87"/>
      <c r="G852" s="87"/>
      <c r="H852" s="87"/>
      <c r="I852" s="87"/>
      <c r="J852" s="87"/>
      <c r="K852" s="87"/>
      <c r="L852" s="87"/>
      <c r="M852" s="87"/>
      <c r="N852" s="87"/>
      <c r="O852" s="87"/>
      <c r="P852" s="87"/>
    </row>
    <row r="853" spans="1:16" ht="11.25" customHeight="1" x14ac:dyDescent="0.2">
      <c r="A853" s="148"/>
      <c r="B853" s="149"/>
      <c r="C853" s="103"/>
      <c r="D853" s="150"/>
      <c r="E853" s="87"/>
      <c r="F853" s="87"/>
      <c r="G853" s="87"/>
      <c r="H853" s="87"/>
      <c r="I853" s="87"/>
      <c r="J853" s="87"/>
      <c r="K853" s="87"/>
      <c r="L853" s="87"/>
      <c r="M853" s="87"/>
      <c r="N853" s="87"/>
      <c r="O853" s="87"/>
      <c r="P853" s="87"/>
    </row>
    <row r="854" spans="1:16" ht="11.25" customHeight="1" x14ac:dyDescent="0.2">
      <c r="A854" s="148"/>
      <c r="B854" s="149"/>
      <c r="C854" s="103"/>
      <c r="D854" s="150"/>
      <c r="E854" s="87"/>
      <c r="F854" s="87"/>
      <c r="G854" s="87"/>
      <c r="H854" s="87"/>
      <c r="I854" s="87"/>
      <c r="J854" s="87"/>
      <c r="K854" s="87"/>
      <c r="L854" s="87"/>
      <c r="M854" s="87"/>
      <c r="N854" s="87"/>
      <c r="O854" s="87"/>
      <c r="P854" s="87"/>
    </row>
    <row r="855" spans="1:16" ht="11.25" customHeight="1" x14ac:dyDescent="0.2">
      <c r="A855" s="148"/>
      <c r="B855" s="149"/>
      <c r="C855" s="103"/>
      <c r="D855" s="150"/>
      <c r="E855" s="87"/>
      <c r="F855" s="87"/>
      <c r="G855" s="87"/>
      <c r="H855" s="87"/>
      <c r="I855" s="87"/>
      <c r="J855" s="87"/>
      <c r="K855" s="87"/>
      <c r="L855" s="87"/>
      <c r="M855" s="87"/>
      <c r="N855" s="87"/>
      <c r="O855" s="87"/>
      <c r="P855" s="87"/>
    </row>
    <row r="856" spans="1:16" ht="11.25" customHeight="1" x14ac:dyDescent="0.2">
      <c r="A856" s="148"/>
      <c r="B856" s="149"/>
      <c r="C856" s="103"/>
      <c r="D856" s="150"/>
      <c r="E856" s="87"/>
      <c r="F856" s="87"/>
      <c r="G856" s="87"/>
      <c r="H856" s="87"/>
      <c r="I856" s="87"/>
      <c r="J856" s="87"/>
      <c r="K856" s="87"/>
      <c r="L856" s="87"/>
      <c r="M856" s="87"/>
      <c r="N856" s="87"/>
      <c r="O856" s="87"/>
      <c r="P856" s="87"/>
    </row>
    <row r="857" spans="1:16" ht="11.25" customHeight="1" x14ac:dyDescent="0.2">
      <c r="A857" s="148"/>
      <c r="B857" s="149"/>
      <c r="C857" s="103"/>
      <c r="D857" s="150"/>
      <c r="E857" s="87"/>
      <c r="F857" s="87"/>
      <c r="G857" s="87"/>
      <c r="H857" s="87"/>
      <c r="I857" s="87"/>
      <c r="J857" s="87"/>
      <c r="K857" s="87"/>
      <c r="L857" s="87"/>
      <c r="M857" s="87"/>
      <c r="N857" s="87"/>
      <c r="O857" s="87"/>
      <c r="P857" s="87"/>
    </row>
    <row r="858" spans="1:16" ht="11.25" customHeight="1" x14ac:dyDescent="0.2">
      <c r="A858" s="148"/>
      <c r="B858" s="149"/>
      <c r="C858" s="103"/>
      <c r="D858" s="150"/>
      <c r="E858" s="87"/>
      <c r="F858" s="87"/>
      <c r="G858" s="87"/>
      <c r="H858" s="87"/>
      <c r="I858" s="87"/>
      <c r="J858" s="87"/>
      <c r="K858" s="87"/>
      <c r="L858" s="87"/>
      <c r="M858" s="87"/>
      <c r="N858" s="87"/>
      <c r="O858" s="87"/>
      <c r="P858" s="87"/>
    </row>
    <row r="859" spans="1:16" ht="11.25" customHeight="1" x14ac:dyDescent="0.2">
      <c r="A859" s="148"/>
      <c r="B859" s="149"/>
      <c r="C859" s="103"/>
      <c r="D859" s="150"/>
      <c r="E859" s="87"/>
      <c r="F859" s="87"/>
      <c r="G859" s="87"/>
      <c r="H859" s="87"/>
      <c r="I859" s="87"/>
      <c r="J859" s="87"/>
      <c r="K859" s="87"/>
      <c r="L859" s="87"/>
      <c r="M859" s="87"/>
      <c r="N859" s="87"/>
      <c r="O859" s="87"/>
      <c r="P859" s="87"/>
    </row>
    <row r="860" spans="1:16" ht="11.25" customHeight="1" x14ac:dyDescent="0.2">
      <c r="A860" s="148"/>
      <c r="B860" s="149"/>
      <c r="C860" s="103"/>
      <c r="D860" s="150"/>
      <c r="E860" s="87"/>
      <c r="F860" s="87"/>
      <c r="G860" s="87"/>
      <c r="H860" s="87"/>
      <c r="I860" s="87"/>
      <c r="J860" s="87"/>
      <c r="K860" s="87"/>
      <c r="L860" s="87"/>
      <c r="M860" s="87"/>
      <c r="N860" s="87"/>
      <c r="O860" s="87"/>
      <c r="P860" s="87"/>
    </row>
    <row r="861" spans="1:16" ht="11.25" customHeight="1" x14ac:dyDescent="0.2">
      <c r="A861" s="148"/>
      <c r="B861" s="149"/>
      <c r="C861" s="103"/>
      <c r="D861" s="150"/>
      <c r="E861" s="87"/>
      <c r="F861" s="87"/>
      <c r="G861" s="87"/>
      <c r="H861" s="87"/>
      <c r="I861" s="87"/>
      <c r="J861" s="87"/>
      <c r="K861" s="87"/>
      <c r="L861" s="87"/>
      <c r="M861" s="87"/>
      <c r="N861" s="87"/>
      <c r="O861" s="87"/>
      <c r="P861" s="87"/>
    </row>
    <row r="862" spans="1:16" ht="11.25" customHeight="1" x14ac:dyDescent="0.2">
      <c r="A862" s="148"/>
      <c r="B862" s="149"/>
      <c r="C862" s="103"/>
      <c r="D862" s="150"/>
      <c r="E862" s="87"/>
      <c r="F862" s="87"/>
      <c r="G862" s="87"/>
      <c r="H862" s="87"/>
      <c r="I862" s="87"/>
      <c r="J862" s="87"/>
      <c r="K862" s="87"/>
      <c r="L862" s="87"/>
      <c r="M862" s="87"/>
      <c r="N862" s="87"/>
      <c r="O862" s="87"/>
      <c r="P862" s="87"/>
    </row>
    <row r="863" spans="1:16" ht="11.25" customHeight="1" x14ac:dyDescent="0.2">
      <c r="A863" s="148"/>
      <c r="B863" s="149"/>
      <c r="C863" s="103"/>
      <c r="D863" s="150"/>
      <c r="E863" s="87"/>
      <c r="F863" s="87"/>
      <c r="G863" s="87"/>
      <c r="H863" s="87"/>
      <c r="I863" s="87"/>
      <c r="J863" s="87"/>
      <c r="K863" s="87"/>
      <c r="L863" s="87"/>
      <c r="M863" s="87"/>
      <c r="N863" s="87"/>
      <c r="O863" s="87"/>
      <c r="P863" s="87"/>
    </row>
    <row r="864" spans="1:16" ht="11.25" customHeight="1" x14ac:dyDescent="0.2">
      <c r="A864" s="148"/>
      <c r="B864" s="149"/>
      <c r="C864" s="103"/>
      <c r="D864" s="150"/>
      <c r="E864" s="87"/>
      <c r="F864" s="87"/>
      <c r="G864" s="87"/>
      <c r="H864" s="87"/>
      <c r="I864" s="87"/>
      <c r="J864" s="87"/>
      <c r="K864" s="87"/>
      <c r="L864" s="87"/>
      <c r="M864" s="87"/>
      <c r="N864" s="87"/>
      <c r="O864" s="87"/>
      <c r="P864" s="87"/>
    </row>
    <row r="865" spans="1:16" ht="11.25" customHeight="1" x14ac:dyDescent="0.2">
      <c r="A865" s="148"/>
      <c r="B865" s="149"/>
      <c r="C865" s="103"/>
      <c r="D865" s="150"/>
      <c r="E865" s="87"/>
      <c r="F865" s="87"/>
      <c r="G865" s="87"/>
      <c r="H865" s="87"/>
      <c r="I865" s="87"/>
      <c r="J865" s="87"/>
      <c r="K865" s="87"/>
      <c r="L865" s="87"/>
      <c r="M865" s="87"/>
      <c r="N865" s="87"/>
      <c r="O865" s="87"/>
      <c r="P865" s="87"/>
    </row>
    <row r="866" spans="1:16" ht="11.25" customHeight="1" x14ac:dyDescent="0.2">
      <c r="A866" s="148"/>
      <c r="B866" s="149"/>
      <c r="C866" s="103"/>
      <c r="D866" s="150"/>
      <c r="E866" s="87"/>
      <c r="F866" s="87"/>
      <c r="G866" s="87"/>
      <c r="H866" s="87"/>
      <c r="I866" s="87"/>
      <c r="J866" s="87"/>
      <c r="K866" s="87"/>
      <c r="L866" s="87"/>
      <c r="M866" s="87"/>
      <c r="N866" s="87"/>
      <c r="O866" s="87"/>
      <c r="P866" s="87"/>
    </row>
    <row r="867" spans="1:16" ht="11.25" customHeight="1" x14ac:dyDescent="0.2">
      <c r="A867" s="148"/>
      <c r="B867" s="149"/>
      <c r="C867" s="103"/>
      <c r="D867" s="150"/>
      <c r="E867" s="87"/>
      <c r="F867" s="87"/>
      <c r="G867" s="87"/>
      <c r="H867" s="87"/>
      <c r="I867" s="87"/>
      <c r="J867" s="87"/>
      <c r="K867" s="87"/>
      <c r="L867" s="87"/>
      <c r="M867" s="87"/>
      <c r="N867" s="87"/>
      <c r="O867" s="87"/>
      <c r="P867" s="87"/>
    </row>
    <row r="868" spans="1:16" ht="11.25" customHeight="1" x14ac:dyDescent="0.2">
      <c r="A868" s="148"/>
      <c r="B868" s="149"/>
      <c r="C868" s="103"/>
      <c r="D868" s="150"/>
      <c r="E868" s="87"/>
      <c r="F868" s="87"/>
      <c r="G868" s="87"/>
      <c r="H868" s="87"/>
      <c r="I868" s="87"/>
      <c r="J868" s="87"/>
      <c r="K868" s="87"/>
      <c r="L868" s="87"/>
      <c r="M868" s="87"/>
      <c r="N868" s="87"/>
      <c r="O868" s="87"/>
      <c r="P868" s="87"/>
    </row>
    <row r="869" spans="1:16" ht="11.25" customHeight="1" x14ac:dyDescent="0.2">
      <c r="A869" s="148"/>
      <c r="B869" s="149"/>
      <c r="C869" s="103"/>
      <c r="D869" s="150"/>
      <c r="E869" s="87"/>
      <c r="F869" s="87"/>
      <c r="G869" s="87"/>
      <c r="H869" s="87"/>
      <c r="I869" s="87"/>
      <c r="J869" s="87"/>
      <c r="K869" s="87"/>
      <c r="L869" s="87"/>
      <c r="M869" s="87"/>
      <c r="N869" s="87"/>
      <c r="O869" s="87"/>
      <c r="P869" s="87"/>
    </row>
    <row r="870" spans="1:16" ht="11.25" customHeight="1" x14ac:dyDescent="0.2">
      <c r="A870" s="148"/>
      <c r="B870" s="149"/>
      <c r="C870" s="103"/>
      <c r="D870" s="150"/>
      <c r="E870" s="87"/>
      <c r="F870" s="87"/>
      <c r="G870" s="87"/>
      <c r="H870" s="87"/>
      <c r="I870" s="87"/>
      <c r="J870" s="87"/>
      <c r="K870" s="87"/>
      <c r="L870" s="87"/>
      <c r="M870" s="87"/>
      <c r="N870" s="87"/>
      <c r="O870" s="87"/>
      <c r="P870" s="87"/>
    </row>
    <row r="871" spans="1:16" ht="11.25" customHeight="1" x14ac:dyDescent="0.2">
      <c r="A871" s="148"/>
      <c r="B871" s="149"/>
      <c r="C871" s="103"/>
      <c r="D871" s="150"/>
      <c r="E871" s="87"/>
      <c r="F871" s="87"/>
      <c r="G871" s="87"/>
      <c r="H871" s="87"/>
      <c r="I871" s="87"/>
      <c r="J871" s="87"/>
      <c r="K871" s="87"/>
      <c r="L871" s="87"/>
      <c r="M871" s="87"/>
      <c r="N871" s="87"/>
      <c r="O871" s="87"/>
      <c r="P871" s="87"/>
    </row>
    <row r="872" spans="1:16" ht="11.25" customHeight="1" x14ac:dyDescent="0.2">
      <c r="A872" s="148"/>
      <c r="B872" s="149"/>
      <c r="C872" s="103"/>
      <c r="D872" s="150"/>
      <c r="E872" s="87"/>
      <c r="F872" s="87"/>
      <c r="G872" s="87"/>
      <c r="H872" s="87"/>
      <c r="I872" s="87"/>
      <c r="J872" s="87"/>
      <c r="K872" s="87"/>
      <c r="L872" s="87"/>
      <c r="M872" s="87"/>
      <c r="N872" s="87"/>
      <c r="O872" s="87"/>
      <c r="P872" s="87"/>
    </row>
    <row r="873" spans="1:16" ht="11.25" customHeight="1" x14ac:dyDescent="0.2">
      <c r="A873" s="148"/>
      <c r="B873" s="149"/>
      <c r="C873" s="103"/>
      <c r="D873" s="150"/>
      <c r="E873" s="87"/>
      <c r="F873" s="87"/>
      <c r="G873" s="87"/>
      <c r="H873" s="87"/>
      <c r="I873" s="87"/>
      <c r="J873" s="87"/>
      <c r="K873" s="87"/>
      <c r="L873" s="87"/>
      <c r="M873" s="87"/>
      <c r="N873" s="87"/>
      <c r="O873" s="87"/>
      <c r="P873" s="87"/>
    </row>
    <row r="874" spans="1:16" ht="11.25" customHeight="1" x14ac:dyDescent="0.2">
      <c r="A874" s="148"/>
      <c r="B874" s="149"/>
      <c r="C874" s="103"/>
      <c r="D874" s="150"/>
      <c r="E874" s="87"/>
      <c r="F874" s="87"/>
      <c r="G874" s="87"/>
      <c r="H874" s="87"/>
      <c r="I874" s="87"/>
      <c r="J874" s="87"/>
      <c r="K874" s="87"/>
      <c r="L874" s="87"/>
      <c r="M874" s="87"/>
      <c r="N874" s="87"/>
      <c r="O874" s="87"/>
      <c r="P874" s="87"/>
    </row>
    <row r="875" spans="1:16" ht="11.25" customHeight="1" x14ac:dyDescent="0.2">
      <c r="A875" s="148"/>
      <c r="B875" s="149"/>
      <c r="C875" s="103"/>
      <c r="D875" s="150"/>
      <c r="E875" s="87"/>
      <c r="F875" s="87"/>
      <c r="G875" s="87"/>
      <c r="H875" s="87"/>
      <c r="I875" s="87"/>
      <c r="J875" s="87"/>
      <c r="K875" s="87"/>
      <c r="L875" s="87"/>
      <c r="M875" s="87"/>
      <c r="N875" s="87"/>
      <c r="O875" s="87"/>
      <c r="P875" s="87"/>
    </row>
    <row r="876" spans="1:16" ht="11.25" customHeight="1" x14ac:dyDescent="0.2">
      <c r="A876" s="148"/>
      <c r="B876" s="149"/>
      <c r="C876" s="103"/>
      <c r="D876" s="150"/>
      <c r="E876" s="87"/>
      <c r="F876" s="87"/>
      <c r="G876" s="87"/>
      <c r="H876" s="87"/>
      <c r="I876" s="87"/>
      <c r="J876" s="87"/>
      <c r="K876" s="87"/>
      <c r="L876" s="87"/>
      <c r="M876" s="87"/>
      <c r="N876" s="87"/>
      <c r="O876" s="87"/>
      <c r="P876" s="87"/>
    </row>
    <row r="877" spans="1:16" ht="11.25" customHeight="1" x14ac:dyDescent="0.2">
      <c r="A877" s="148"/>
      <c r="B877" s="149"/>
      <c r="C877" s="103"/>
      <c r="D877" s="150"/>
      <c r="E877" s="87"/>
      <c r="F877" s="87"/>
      <c r="G877" s="87"/>
      <c r="H877" s="87"/>
      <c r="I877" s="87"/>
      <c r="J877" s="87"/>
      <c r="K877" s="87"/>
      <c r="L877" s="87"/>
      <c r="M877" s="87"/>
      <c r="N877" s="87"/>
      <c r="O877" s="87"/>
      <c r="P877" s="87"/>
    </row>
    <row r="878" spans="1:16" ht="11.25" customHeight="1" x14ac:dyDescent="0.2">
      <c r="A878" s="148"/>
      <c r="B878" s="149"/>
      <c r="C878" s="103"/>
      <c r="D878" s="150"/>
      <c r="E878" s="87"/>
      <c r="F878" s="87"/>
      <c r="G878" s="87"/>
      <c r="H878" s="87"/>
      <c r="I878" s="87"/>
      <c r="J878" s="87"/>
      <c r="K878" s="87"/>
      <c r="L878" s="87"/>
      <c r="M878" s="87"/>
      <c r="N878" s="87"/>
      <c r="O878" s="87"/>
      <c r="P878" s="87"/>
    </row>
    <row r="879" spans="1:16" ht="11.25" customHeight="1" x14ac:dyDescent="0.2">
      <c r="A879" s="148"/>
      <c r="B879" s="149"/>
      <c r="C879" s="103"/>
      <c r="D879" s="150"/>
      <c r="E879" s="87"/>
      <c r="F879" s="87"/>
      <c r="G879" s="87"/>
      <c r="H879" s="87"/>
      <c r="I879" s="87"/>
      <c r="J879" s="87"/>
      <c r="K879" s="87"/>
      <c r="L879" s="87"/>
      <c r="M879" s="87"/>
      <c r="N879" s="87"/>
      <c r="O879" s="87"/>
      <c r="P879" s="87"/>
    </row>
    <row r="880" spans="1:16" ht="11.25" customHeight="1" x14ac:dyDescent="0.2">
      <c r="A880" s="148"/>
      <c r="B880" s="149"/>
      <c r="C880" s="103"/>
      <c r="D880" s="150"/>
      <c r="E880" s="87"/>
      <c r="F880" s="87"/>
      <c r="G880" s="87"/>
      <c r="H880" s="87"/>
      <c r="I880" s="87"/>
      <c r="J880" s="87"/>
      <c r="K880" s="87"/>
      <c r="L880" s="87"/>
      <c r="M880" s="87"/>
      <c r="N880" s="87"/>
      <c r="O880" s="87"/>
      <c r="P880" s="87"/>
    </row>
    <row r="881" spans="1:16" ht="11.25" customHeight="1" x14ac:dyDescent="0.2">
      <c r="A881" s="148"/>
      <c r="B881" s="149"/>
      <c r="C881" s="103"/>
      <c r="D881" s="150"/>
      <c r="E881" s="87"/>
      <c r="F881" s="87"/>
      <c r="G881" s="87"/>
      <c r="H881" s="87"/>
      <c r="I881" s="87"/>
      <c r="J881" s="87"/>
      <c r="K881" s="87"/>
      <c r="L881" s="87"/>
      <c r="M881" s="87"/>
      <c r="N881" s="87"/>
      <c r="O881" s="87"/>
      <c r="P881" s="87"/>
    </row>
    <row r="882" spans="1:16" ht="11.25" customHeight="1" x14ac:dyDescent="0.2">
      <c r="A882" s="148"/>
      <c r="B882" s="149"/>
      <c r="C882" s="103"/>
      <c r="D882" s="150"/>
      <c r="E882" s="87"/>
      <c r="F882" s="87"/>
      <c r="G882" s="87"/>
      <c r="H882" s="87"/>
      <c r="I882" s="87"/>
      <c r="J882" s="87"/>
      <c r="K882" s="87"/>
      <c r="L882" s="87"/>
      <c r="M882" s="87"/>
      <c r="N882" s="87"/>
      <c r="O882" s="87"/>
      <c r="P882" s="87"/>
    </row>
    <row r="883" spans="1:16" ht="11.25" customHeight="1" x14ac:dyDescent="0.2">
      <c r="A883" s="148"/>
      <c r="B883" s="149"/>
      <c r="C883" s="103"/>
      <c r="D883" s="150"/>
      <c r="E883" s="87"/>
      <c r="F883" s="87"/>
      <c r="G883" s="87"/>
      <c r="H883" s="87"/>
      <c r="I883" s="87"/>
      <c r="J883" s="87"/>
      <c r="K883" s="87"/>
      <c r="L883" s="87"/>
      <c r="M883" s="87"/>
      <c r="N883" s="87"/>
      <c r="O883" s="87"/>
      <c r="P883" s="87"/>
    </row>
    <row r="884" spans="1:16" ht="11.25" customHeight="1" x14ac:dyDescent="0.2">
      <c r="A884" s="148"/>
      <c r="B884" s="149"/>
      <c r="C884" s="103"/>
      <c r="D884" s="150"/>
      <c r="E884" s="87"/>
      <c r="F884" s="87"/>
      <c r="G884" s="87"/>
      <c r="H884" s="87"/>
      <c r="I884" s="87"/>
      <c r="J884" s="87"/>
      <c r="K884" s="87"/>
      <c r="L884" s="87"/>
      <c r="M884" s="87"/>
      <c r="N884" s="87"/>
      <c r="O884" s="87"/>
      <c r="P884" s="87"/>
    </row>
    <row r="885" spans="1:16" ht="11.25" customHeight="1" x14ac:dyDescent="0.2">
      <c r="A885" s="148"/>
      <c r="B885" s="149"/>
      <c r="C885" s="103"/>
      <c r="D885" s="150"/>
      <c r="E885" s="87"/>
      <c r="F885" s="87"/>
      <c r="G885" s="87"/>
      <c r="H885" s="87"/>
      <c r="I885" s="87"/>
      <c r="J885" s="87"/>
      <c r="K885" s="87"/>
      <c r="L885" s="87"/>
      <c r="M885" s="87"/>
      <c r="N885" s="87"/>
      <c r="O885" s="87"/>
      <c r="P885" s="87"/>
    </row>
    <row r="886" spans="1:16" ht="11.25" customHeight="1" x14ac:dyDescent="0.2">
      <c r="A886" s="148"/>
      <c r="B886" s="149"/>
      <c r="C886" s="103"/>
      <c r="D886" s="150"/>
      <c r="E886" s="87"/>
      <c r="F886" s="87"/>
      <c r="G886" s="87"/>
      <c r="H886" s="87"/>
      <c r="I886" s="87"/>
      <c r="J886" s="87"/>
      <c r="K886" s="87"/>
      <c r="L886" s="87"/>
      <c r="M886" s="87"/>
      <c r="N886" s="87"/>
      <c r="O886" s="87"/>
      <c r="P886" s="87"/>
    </row>
    <row r="887" spans="1:16" ht="11.25" customHeight="1" x14ac:dyDescent="0.2">
      <c r="A887" s="148"/>
      <c r="B887" s="149"/>
      <c r="C887" s="103"/>
      <c r="D887" s="150"/>
      <c r="E887" s="87"/>
      <c r="F887" s="87"/>
      <c r="G887" s="87"/>
      <c r="H887" s="87"/>
      <c r="I887" s="87"/>
      <c r="J887" s="87"/>
      <c r="K887" s="87"/>
      <c r="L887" s="87"/>
      <c r="M887" s="87"/>
      <c r="N887" s="87"/>
      <c r="O887" s="87"/>
      <c r="P887" s="87"/>
    </row>
    <row r="888" spans="1:16" ht="11.25" customHeight="1" x14ac:dyDescent="0.2">
      <c r="A888" s="148"/>
      <c r="B888" s="149"/>
      <c r="C888" s="103"/>
      <c r="D888" s="150"/>
      <c r="E888" s="87"/>
      <c r="F888" s="87"/>
      <c r="G888" s="87"/>
      <c r="H888" s="87"/>
      <c r="I888" s="87"/>
      <c r="J888" s="87"/>
      <c r="K888" s="87"/>
      <c r="L888" s="87"/>
      <c r="M888" s="87"/>
      <c r="N888" s="87"/>
      <c r="O888" s="87"/>
      <c r="P888" s="87"/>
    </row>
    <row r="889" spans="1:16" ht="11.25" customHeight="1" x14ac:dyDescent="0.2">
      <c r="A889" s="148"/>
      <c r="B889" s="149"/>
      <c r="C889" s="103"/>
      <c r="D889" s="150"/>
      <c r="E889" s="87"/>
      <c r="F889" s="87"/>
      <c r="G889" s="87"/>
      <c r="H889" s="87"/>
      <c r="I889" s="87"/>
      <c r="J889" s="87"/>
      <c r="K889" s="87"/>
      <c r="L889" s="87"/>
      <c r="M889" s="87"/>
      <c r="N889" s="87"/>
      <c r="O889" s="87"/>
      <c r="P889" s="87"/>
    </row>
    <row r="890" spans="1:16" ht="11.25" customHeight="1" x14ac:dyDescent="0.2">
      <c r="A890" s="148"/>
      <c r="B890" s="149"/>
      <c r="C890" s="103"/>
      <c r="D890" s="150"/>
      <c r="E890" s="87"/>
      <c r="F890" s="87"/>
      <c r="G890" s="87"/>
      <c r="H890" s="87"/>
      <c r="I890" s="87"/>
      <c r="J890" s="87"/>
      <c r="K890" s="87"/>
      <c r="L890" s="87"/>
      <c r="M890" s="87"/>
      <c r="N890" s="87"/>
      <c r="O890" s="87"/>
      <c r="P890" s="87"/>
    </row>
    <row r="891" spans="1:16" ht="11.25" customHeight="1" x14ac:dyDescent="0.2">
      <c r="A891" s="148"/>
      <c r="B891" s="149"/>
      <c r="C891" s="103"/>
      <c r="D891" s="150"/>
      <c r="E891" s="87"/>
      <c r="F891" s="87"/>
      <c r="G891" s="87"/>
      <c r="H891" s="87"/>
      <c r="I891" s="87"/>
      <c r="J891" s="87"/>
      <c r="K891" s="87"/>
      <c r="L891" s="87"/>
      <c r="M891" s="87"/>
      <c r="N891" s="87"/>
      <c r="O891" s="87"/>
      <c r="P891" s="87"/>
    </row>
    <row r="892" spans="1:16" ht="11.25" customHeight="1" x14ac:dyDescent="0.2">
      <c r="A892" s="148"/>
      <c r="B892" s="149"/>
      <c r="C892" s="103"/>
      <c r="D892" s="150"/>
      <c r="E892" s="87"/>
      <c r="F892" s="87"/>
      <c r="G892" s="87"/>
      <c r="H892" s="87"/>
      <c r="I892" s="87"/>
      <c r="J892" s="87"/>
      <c r="K892" s="87"/>
      <c r="L892" s="87"/>
      <c r="M892" s="87"/>
      <c r="N892" s="87"/>
      <c r="O892" s="87"/>
      <c r="P892" s="87"/>
    </row>
    <row r="893" spans="1:16" ht="11.25" customHeight="1" x14ac:dyDescent="0.2">
      <c r="A893" s="148"/>
      <c r="B893" s="149"/>
      <c r="C893" s="103"/>
      <c r="D893" s="150"/>
      <c r="E893" s="87"/>
      <c r="F893" s="87"/>
      <c r="G893" s="87"/>
      <c r="H893" s="87"/>
      <c r="I893" s="87"/>
      <c r="J893" s="87"/>
      <c r="K893" s="87"/>
      <c r="L893" s="87"/>
      <c r="M893" s="87"/>
      <c r="N893" s="87"/>
      <c r="O893" s="87"/>
      <c r="P893" s="87"/>
    </row>
    <row r="894" spans="1:16" ht="11.25" customHeight="1" x14ac:dyDescent="0.2">
      <c r="A894" s="148"/>
      <c r="B894" s="149"/>
      <c r="C894" s="103"/>
      <c r="D894" s="150"/>
      <c r="E894" s="87"/>
      <c r="F894" s="87"/>
      <c r="G894" s="87"/>
      <c r="H894" s="87"/>
      <c r="I894" s="87"/>
      <c r="J894" s="87"/>
      <c r="K894" s="87"/>
      <c r="L894" s="87"/>
      <c r="M894" s="87"/>
      <c r="N894" s="87"/>
      <c r="O894" s="87"/>
      <c r="P894" s="87"/>
    </row>
    <row r="895" spans="1:16" ht="11.25" customHeight="1" x14ac:dyDescent="0.2">
      <c r="A895" s="148"/>
      <c r="B895" s="149"/>
      <c r="C895" s="103"/>
      <c r="D895" s="150"/>
      <c r="E895" s="87"/>
      <c r="F895" s="87"/>
      <c r="G895" s="87"/>
      <c r="H895" s="87"/>
      <c r="I895" s="87"/>
      <c r="J895" s="87"/>
      <c r="K895" s="87"/>
      <c r="L895" s="87"/>
      <c r="M895" s="87"/>
      <c r="N895" s="87"/>
      <c r="O895" s="87"/>
      <c r="P895" s="87"/>
    </row>
    <row r="896" spans="1:16" ht="11.25" customHeight="1" x14ac:dyDescent="0.2">
      <c r="A896" s="148"/>
      <c r="B896" s="149"/>
      <c r="C896" s="103"/>
      <c r="D896" s="150"/>
      <c r="E896" s="87"/>
      <c r="F896" s="87"/>
      <c r="G896" s="87"/>
      <c r="H896" s="87"/>
      <c r="I896" s="87"/>
      <c r="J896" s="87"/>
      <c r="K896" s="87"/>
      <c r="L896" s="87"/>
      <c r="M896" s="87"/>
      <c r="N896" s="87"/>
      <c r="O896" s="87"/>
      <c r="P896" s="87"/>
    </row>
    <row r="897" spans="1:16" ht="11.25" customHeight="1" x14ac:dyDescent="0.2">
      <c r="A897" s="148"/>
      <c r="B897" s="149"/>
      <c r="C897" s="103"/>
      <c r="D897" s="150"/>
      <c r="E897" s="87"/>
      <c r="F897" s="87"/>
      <c r="G897" s="87"/>
      <c r="H897" s="87"/>
      <c r="I897" s="87"/>
      <c r="J897" s="87"/>
      <c r="K897" s="87"/>
      <c r="L897" s="87"/>
      <c r="M897" s="87"/>
      <c r="N897" s="87"/>
      <c r="O897" s="87"/>
      <c r="P897" s="87"/>
    </row>
    <row r="898" spans="1:16" ht="11.25" customHeight="1" x14ac:dyDescent="0.2">
      <c r="A898" s="148"/>
      <c r="B898" s="149"/>
      <c r="C898" s="103"/>
      <c r="D898" s="150"/>
      <c r="E898" s="87"/>
      <c r="F898" s="87"/>
      <c r="G898" s="87"/>
      <c r="H898" s="87"/>
      <c r="I898" s="87"/>
      <c r="J898" s="87"/>
      <c r="K898" s="87"/>
      <c r="L898" s="87"/>
      <c r="M898" s="87"/>
      <c r="N898" s="87"/>
      <c r="O898" s="87"/>
      <c r="P898" s="87"/>
    </row>
    <row r="899" spans="1:16" ht="11.25" customHeight="1" x14ac:dyDescent="0.2">
      <c r="A899" s="148"/>
      <c r="B899" s="149"/>
      <c r="C899" s="103"/>
      <c r="D899" s="150"/>
      <c r="E899" s="87"/>
      <c r="F899" s="87"/>
      <c r="G899" s="87"/>
      <c r="H899" s="87"/>
      <c r="I899" s="87"/>
      <c r="J899" s="87"/>
      <c r="K899" s="87"/>
      <c r="L899" s="87"/>
      <c r="M899" s="87"/>
      <c r="N899" s="87"/>
      <c r="O899" s="87"/>
      <c r="P899" s="87"/>
    </row>
    <row r="900" spans="1:16" ht="11.25" customHeight="1" x14ac:dyDescent="0.2">
      <c r="A900" s="148"/>
      <c r="B900" s="149"/>
      <c r="C900" s="103"/>
      <c r="D900" s="150"/>
      <c r="E900" s="87"/>
      <c r="F900" s="87"/>
      <c r="G900" s="87"/>
      <c r="H900" s="87"/>
      <c r="I900" s="87"/>
      <c r="J900" s="87"/>
      <c r="K900" s="87"/>
      <c r="L900" s="87"/>
      <c r="M900" s="87"/>
      <c r="N900" s="87"/>
      <c r="O900" s="87"/>
      <c r="P900" s="87"/>
    </row>
    <row r="901" spans="1:16" ht="11.25" customHeight="1" x14ac:dyDescent="0.2">
      <c r="A901" s="148"/>
      <c r="B901" s="149"/>
      <c r="C901" s="103"/>
      <c r="D901" s="150"/>
      <c r="E901" s="87"/>
      <c r="F901" s="87"/>
      <c r="G901" s="87"/>
      <c r="H901" s="87"/>
      <c r="I901" s="87"/>
      <c r="J901" s="87"/>
      <c r="K901" s="87"/>
      <c r="L901" s="87"/>
      <c r="M901" s="87"/>
      <c r="N901" s="87"/>
      <c r="O901" s="87"/>
      <c r="P901" s="87"/>
    </row>
    <row r="902" spans="1:16" ht="11.25" customHeight="1" x14ac:dyDescent="0.2">
      <c r="A902" s="148"/>
      <c r="B902" s="149"/>
      <c r="C902" s="103"/>
      <c r="D902" s="150"/>
      <c r="E902" s="87"/>
      <c r="F902" s="87"/>
      <c r="G902" s="87"/>
      <c r="H902" s="87"/>
      <c r="I902" s="87"/>
      <c r="J902" s="87"/>
      <c r="K902" s="87"/>
      <c r="L902" s="87"/>
      <c r="M902" s="87"/>
      <c r="N902" s="87"/>
      <c r="O902" s="87"/>
      <c r="P902" s="87"/>
    </row>
    <row r="903" spans="1:16" ht="11.25" customHeight="1" x14ac:dyDescent="0.2">
      <c r="A903" s="148"/>
      <c r="B903" s="149"/>
      <c r="C903" s="103"/>
      <c r="D903" s="150"/>
      <c r="E903" s="87"/>
      <c r="F903" s="87"/>
      <c r="G903" s="87"/>
      <c r="H903" s="87"/>
      <c r="I903" s="87"/>
      <c r="J903" s="87"/>
      <c r="K903" s="87"/>
      <c r="L903" s="87"/>
      <c r="M903" s="87"/>
      <c r="N903" s="87"/>
      <c r="O903" s="87"/>
      <c r="P903" s="87"/>
    </row>
    <row r="904" spans="1:16" ht="11.25" customHeight="1" x14ac:dyDescent="0.2">
      <c r="A904" s="148"/>
      <c r="B904" s="149"/>
      <c r="C904" s="103"/>
      <c r="D904" s="150"/>
      <c r="E904" s="87"/>
      <c r="F904" s="87"/>
      <c r="G904" s="87"/>
      <c r="H904" s="87"/>
      <c r="I904" s="87"/>
      <c r="J904" s="87"/>
      <c r="K904" s="87"/>
      <c r="L904" s="87"/>
      <c r="M904" s="87"/>
      <c r="N904" s="87"/>
      <c r="O904" s="87"/>
      <c r="P904" s="87"/>
    </row>
    <row r="905" spans="1:16" ht="11.25" customHeight="1" x14ac:dyDescent="0.2">
      <c r="A905" s="148"/>
      <c r="B905" s="149"/>
      <c r="C905" s="103"/>
      <c r="D905" s="150"/>
      <c r="E905" s="87"/>
      <c r="F905" s="87"/>
      <c r="G905" s="87"/>
      <c r="H905" s="87"/>
      <c r="I905" s="87"/>
      <c r="J905" s="87"/>
      <c r="K905" s="87"/>
      <c r="L905" s="87"/>
      <c r="M905" s="87"/>
      <c r="N905" s="87"/>
      <c r="O905" s="87"/>
      <c r="P905" s="87"/>
    </row>
    <row r="906" spans="1:16" ht="11.25" customHeight="1" x14ac:dyDescent="0.2">
      <c r="A906" s="148"/>
      <c r="B906" s="149"/>
      <c r="C906" s="103"/>
      <c r="D906" s="150"/>
      <c r="E906" s="87"/>
      <c r="F906" s="87"/>
      <c r="G906" s="87"/>
      <c r="H906" s="87"/>
      <c r="I906" s="87"/>
      <c r="J906" s="87"/>
      <c r="K906" s="87"/>
      <c r="L906" s="87"/>
      <c r="M906" s="87"/>
      <c r="N906" s="87"/>
      <c r="O906" s="87"/>
      <c r="P906" s="87"/>
    </row>
    <row r="907" spans="1:16" ht="11.25" customHeight="1" x14ac:dyDescent="0.2">
      <c r="A907" s="148"/>
      <c r="B907" s="149"/>
      <c r="C907" s="103"/>
      <c r="D907" s="150"/>
      <c r="E907" s="87"/>
      <c r="F907" s="87"/>
      <c r="G907" s="87"/>
      <c r="H907" s="87"/>
      <c r="I907" s="87"/>
      <c r="J907" s="87"/>
      <c r="K907" s="87"/>
      <c r="L907" s="87"/>
      <c r="M907" s="87"/>
      <c r="N907" s="87"/>
      <c r="O907" s="87"/>
      <c r="P907" s="87"/>
    </row>
    <row r="908" spans="1:16" ht="11.25" customHeight="1" x14ac:dyDescent="0.2">
      <c r="A908" s="148"/>
      <c r="B908" s="149"/>
      <c r="C908" s="103"/>
      <c r="D908" s="150"/>
      <c r="E908" s="87"/>
      <c r="F908" s="87"/>
      <c r="G908" s="87"/>
      <c r="H908" s="87"/>
      <c r="I908" s="87"/>
      <c r="J908" s="87"/>
      <c r="K908" s="87"/>
      <c r="L908" s="87"/>
      <c r="M908" s="87"/>
      <c r="N908" s="87"/>
      <c r="O908" s="87"/>
      <c r="P908" s="87"/>
    </row>
    <row r="909" spans="1:16" ht="11.25" customHeight="1" x14ac:dyDescent="0.2">
      <c r="A909" s="148"/>
      <c r="B909" s="149"/>
      <c r="C909" s="103"/>
      <c r="D909" s="150"/>
      <c r="E909" s="87"/>
      <c r="F909" s="87"/>
      <c r="G909" s="87"/>
      <c r="H909" s="87"/>
      <c r="I909" s="87"/>
      <c r="J909" s="87"/>
      <c r="K909" s="87"/>
      <c r="L909" s="87"/>
      <c r="M909" s="87"/>
      <c r="N909" s="87"/>
      <c r="O909" s="87"/>
      <c r="P909" s="87"/>
    </row>
    <row r="910" spans="1:16" ht="11.25" customHeight="1" x14ac:dyDescent="0.2">
      <c r="A910" s="148"/>
      <c r="B910" s="149"/>
      <c r="C910" s="103"/>
      <c r="D910" s="150"/>
      <c r="E910" s="87"/>
      <c r="F910" s="87"/>
      <c r="G910" s="87"/>
      <c r="H910" s="87"/>
      <c r="I910" s="87"/>
      <c r="J910" s="87"/>
      <c r="K910" s="87"/>
      <c r="L910" s="87"/>
      <c r="M910" s="87"/>
      <c r="N910" s="87"/>
      <c r="O910" s="87"/>
      <c r="P910" s="87"/>
    </row>
    <row r="911" spans="1:16" ht="11.25" customHeight="1" x14ac:dyDescent="0.2">
      <c r="A911" s="148"/>
      <c r="B911" s="149"/>
      <c r="C911" s="103"/>
      <c r="D911" s="150"/>
      <c r="E911" s="87"/>
      <c r="F911" s="87"/>
      <c r="G911" s="87"/>
      <c r="H911" s="87"/>
      <c r="I911" s="87"/>
      <c r="J911" s="87"/>
      <c r="K911" s="87"/>
      <c r="L911" s="87"/>
      <c r="M911" s="87"/>
      <c r="N911" s="87"/>
      <c r="O911" s="87"/>
      <c r="P911" s="87"/>
    </row>
    <row r="912" spans="1:16" ht="11.25" customHeight="1" x14ac:dyDescent="0.2">
      <c r="A912" s="148"/>
      <c r="B912" s="149"/>
      <c r="C912" s="103"/>
      <c r="D912" s="150"/>
      <c r="E912" s="87"/>
      <c r="F912" s="87"/>
      <c r="G912" s="87"/>
      <c r="H912" s="87"/>
      <c r="I912" s="87"/>
      <c r="J912" s="87"/>
      <c r="K912" s="87"/>
      <c r="L912" s="87"/>
      <c r="M912" s="87"/>
      <c r="N912" s="87"/>
      <c r="O912" s="87"/>
      <c r="P912" s="87"/>
    </row>
    <row r="913" spans="1:16" ht="11.25" customHeight="1" x14ac:dyDescent="0.2">
      <c r="A913" s="148"/>
      <c r="B913" s="149"/>
      <c r="C913" s="103"/>
      <c r="D913" s="150"/>
      <c r="E913" s="87"/>
      <c r="F913" s="87"/>
      <c r="G913" s="87"/>
      <c r="H913" s="87"/>
      <c r="I913" s="87"/>
      <c r="J913" s="87"/>
      <c r="K913" s="87"/>
      <c r="L913" s="87"/>
      <c r="M913" s="87"/>
      <c r="N913" s="87"/>
      <c r="O913" s="87"/>
      <c r="P913" s="87"/>
    </row>
    <row r="914" spans="1:16" ht="11.25" customHeight="1" x14ac:dyDescent="0.2">
      <c r="A914" s="148"/>
      <c r="B914" s="149"/>
      <c r="C914" s="103"/>
      <c r="D914" s="150"/>
      <c r="E914" s="87"/>
      <c r="F914" s="87"/>
      <c r="G914" s="87"/>
      <c r="H914" s="87"/>
      <c r="I914" s="87"/>
      <c r="J914" s="87"/>
      <c r="K914" s="87"/>
      <c r="L914" s="87"/>
      <c r="M914" s="87"/>
      <c r="N914" s="87"/>
      <c r="O914" s="87"/>
      <c r="P914" s="87"/>
    </row>
    <row r="915" spans="1:16" ht="11.25" customHeight="1" x14ac:dyDescent="0.2">
      <c r="A915" s="148"/>
      <c r="B915" s="149"/>
      <c r="C915" s="103"/>
      <c r="D915" s="150"/>
      <c r="E915" s="87"/>
      <c r="F915" s="87"/>
      <c r="G915" s="87"/>
      <c r="H915" s="87"/>
      <c r="I915" s="87"/>
      <c r="J915" s="87"/>
      <c r="K915" s="87"/>
      <c r="L915" s="87"/>
      <c r="M915" s="87"/>
      <c r="N915" s="87"/>
      <c r="O915" s="87"/>
      <c r="P915" s="87"/>
    </row>
    <row r="916" spans="1:16" ht="11.25" customHeight="1" x14ac:dyDescent="0.2">
      <c r="A916" s="148"/>
      <c r="B916" s="149"/>
      <c r="C916" s="103"/>
      <c r="D916" s="150"/>
      <c r="E916" s="87"/>
      <c r="F916" s="87"/>
      <c r="G916" s="87"/>
      <c r="H916" s="87"/>
      <c r="I916" s="87"/>
      <c r="J916" s="87"/>
      <c r="K916" s="87"/>
      <c r="L916" s="87"/>
      <c r="M916" s="87"/>
      <c r="N916" s="87"/>
      <c r="O916" s="87"/>
      <c r="P916" s="87"/>
    </row>
    <row r="917" spans="1:16" ht="11.25" customHeight="1" x14ac:dyDescent="0.2">
      <c r="A917" s="148"/>
      <c r="B917" s="149"/>
      <c r="C917" s="103"/>
      <c r="D917" s="150"/>
      <c r="E917" s="87"/>
      <c r="F917" s="87"/>
      <c r="G917" s="87"/>
      <c r="H917" s="87"/>
      <c r="I917" s="87"/>
      <c r="J917" s="87"/>
      <c r="K917" s="87"/>
      <c r="L917" s="87"/>
      <c r="M917" s="87"/>
      <c r="N917" s="87"/>
      <c r="O917" s="87"/>
      <c r="P917" s="87"/>
    </row>
    <row r="918" spans="1:16" ht="11.25" customHeight="1" x14ac:dyDescent="0.2">
      <c r="A918" s="148"/>
      <c r="B918" s="149"/>
      <c r="C918" s="103"/>
      <c r="D918" s="150"/>
      <c r="E918" s="87"/>
      <c r="F918" s="87"/>
      <c r="G918" s="87"/>
      <c r="H918" s="87"/>
      <c r="I918" s="87"/>
      <c r="J918" s="87"/>
      <c r="K918" s="87"/>
      <c r="L918" s="87"/>
      <c r="M918" s="87"/>
      <c r="N918" s="87"/>
      <c r="O918" s="87"/>
      <c r="P918" s="87"/>
    </row>
    <row r="919" spans="1:16" ht="11.25" customHeight="1" x14ac:dyDescent="0.2">
      <c r="A919" s="148"/>
      <c r="B919" s="149"/>
      <c r="C919" s="103"/>
      <c r="D919" s="150"/>
      <c r="E919" s="87"/>
      <c r="F919" s="87"/>
      <c r="G919" s="87"/>
      <c r="H919" s="87"/>
      <c r="I919" s="87"/>
      <c r="J919" s="87"/>
      <c r="K919" s="87"/>
      <c r="L919" s="87"/>
      <c r="M919" s="87"/>
      <c r="N919" s="87"/>
      <c r="O919" s="87"/>
      <c r="P919" s="87"/>
    </row>
    <row r="920" spans="1:16" ht="11.25" customHeight="1" x14ac:dyDescent="0.2">
      <c r="A920" s="148"/>
      <c r="B920" s="149"/>
      <c r="C920" s="103"/>
      <c r="D920" s="150"/>
      <c r="E920" s="87"/>
      <c r="F920" s="87"/>
      <c r="G920" s="87"/>
      <c r="H920" s="87"/>
      <c r="I920" s="87"/>
      <c r="J920" s="87"/>
      <c r="K920" s="87"/>
      <c r="L920" s="87"/>
      <c r="M920" s="87"/>
      <c r="N920" s="87"/>
      <c r="O920" s="87"/>
      <c r="P920" s="87"/>
    </row>
    <row r="921" spans="1:16" ht="11.25" customHeight="1" x14ac:dyDescent="0.2">
      <c r="A921" s="148"/>
      <c r="B921" s="149"/>
      <c r="C921" s="103"/>
      <c r="D921" s="150"/>
      <c r="E921" s="87"/>
      <c r="F921" s="87"/>
      <c r="G921" s="87"/>
      <c r="H921" s="87"/>
      <c r="I921" s="87"/>
      <c r="J921" s="87"/>
      <c r="K921" s="87"/>
      <c r="L921" s="87"/>
      <c r="M921" s="87"/>
      <c r="N921" s="87"/>
      <c r="O921" s="87"/>
      <c r="P921" s="87"/>
    </row>
    <row r="922" spans="1:16" ht="11.25" customHeight="1" x14ac:dyDescent="0.2">
      <c r="A922" s="148"/>
      <c r="B922" s="149"/>
      <c r="C922" s="103"/>
      <c r="D922" s="150"/>
      <c r="E922" s="87"/>
      <c r="F922" s="87"/>
      <c r="G922" s="87"/>
      <c r="H922" s="87"/>
      <c r="I922" s="87"/>
      <c r="J922" s="87"/>
      <c r="K922" s="87"/>
      <c r="L922" s="87"/>
      <c r="M922" s="87"/>
      <c r="N922" s="87"/>
      <c r="O922" s="87"/>
      <c r="P922" s="87"/>
    </row>
    <row r="923" spans="1:16" ht="11.25" customHeight="1" x14ac:dyDescent="0.2">
      <c r="A923" s="148"/>
      <c r="B923" s="149"/>
      <c r="C923" s="103"/>
      <c r="D923" s="150"/>
      <c r="E923" s="87"/>
      <c r="F923" s="87"/>
      <c r="G923" s="87"/>
      <c r="H923" s="87"/>
      <c r="I923" s="87"/>
      <c r="J923" s="87"/>
      <c r="K923" s="87"/>
      <c r="L923" s="87"/>
      <c r="M923" s="87"/>
      <c r="N923" s="87"/>
      <c r="O923" s="87"/>
      <c r="P923" s="87"/>
    </row>
    <row r="924" spans="1:16" ht="11.25" customHeight="1" x14ac:dyDescent="0.2">
      <c r="A924" s="148"/>
      <c r="B924" s="149"/>
      <c r="C924" s="103"/>
      <c r="D924" s="150"/>
      <c r="E924" s="87"/>
      <c r="F924" s="87"/>
      <c r="G924" s="87"/>
      <c r="H924" s="87"/>
      <c r="I924" s="87"/>
      <c r="J924" s="87"/>
      <c r="K924" s="87"/>
      <c r="L924" s="87"/>
      <c r="M924" s="87"/>
      <c r="N924" s="87"/>
      <c r="O924" s="87"/>
      <c r="P924" s="87"/>
    </row>
    <row r="925" spans="1:16" ht="11.25" customHeight="1" x14ac:dyDescent="0.2">
      <c r="A925" s="148"/>
      <c r="B925" s="149"/>
      <c r="C925" s="103"/>
      <c r="D925" s="150"/>
      <c r="E925" s="87"/>
      <c r="F925" s="87"/>
      <c r="G925" s="87"/>
      <c r="H925" s="87"/>
      <c r="I925" s="87"/>
      <c r="J925" s="87"/>
      <c r="K925" s="87"/>
      <c r="L925" s="87"/>
      <c r="M925" s="87"/>
      <c r="N925" s="87"/>
      <c r="O925" s="87"/>
      <c r="P925" s="87"/>
    </row>
    <row r="926" spans="1:16" ht="11.25" customHeight="1" x14ac:dyDescent="0.2">
      <c r="A926" s="148"/>
      <c r="B926" s="149"/>
      <c r="C926" s="103"/>
      <c r="D926" s="150"/>
      <c r="E926" s="87"/>
      <c r="F926" s="87"/>
      <c r="G926" s="87"/>
      <c r="H926" s="87"/>
      <c r="I926" s="87"/>
      <c r="J926" s="87"/>
      <c r="K926" s="87"/>
      <c r="L926" s="87"/>
      <c r="M926" s="87"/>
      <c r="N926" s="87"/>
      <c r="O926" s="87"/>
      <c r="P926" s="87"/>
    </row>
    <row r="927" spans="1:16" ht="11.25" customHeight="1" x14ac:dyDescent="0.2">
      <c r="A927" s="148"/>
      <c r="B927" s="149"/>
      <c r="C927" s="103"/>
      <c r="D927" s="150"/>
      <c r="E927" s="87"/>
      <c r="F927" s="87"/>
      <c r="G927" s="87"/>
      <c r="H927" s="87"/>
      <c r="I927" s="87"/>
      <c r="J927" s="87"/>
      <c r="K927" s="87"/>
      <c r="L927" s="87"/>
      <c r="M927" s="87"/>
      <c r="N927" s="87"/>
      <c r="O927" s="87"/>
      <c r="P927" s="87"/>
    </row>
    <row r="928" spans="1:16" ht="11.25" customHeight="1" x14ac:dyDescent="0.2">
      <c r="A928" s="148"/>
      <c r="B928" s="149"/>
      <c r="C928" s="103"/>
      <c r="D928" s="150"/>
      <c r="E928" s="87"/>
      <c r="F928" s="87"/>
      <c r="G928" s="87"/>
      <c r="H928" s="87"/>
      <c r="I928" s="87"/>
      <c r="J928" s="87"/>
      <c r="K928" s="87"/>
      <c r="L928" s="87"/>
      <c r="M928" s="87"/>
      <c r="N928" s="87"/>
      <c r="O928" s="87"/>
      <c r="P928" s="87"/>
    </row>
    <row r="929" spans="1:16" ht="11.25" customHeight="1" x14ac:dyDescent="0.2">
      <c r="A929" s="148"/>
      <c r="B929" s="149"/>
      <c r="C929" s="103"/>
      <c r="D929" s="150"/>
      <c r="E929" s="87"/>
      <c r="F929" s="87"/>
      <c r="G929" s="87"/>
      <c r="H929" s="87"/>
      <c r="I929" s="87"/>
      <c r="J929" s="87"/>
      <c r="K929" s="87"/>
      <c r="L929" s="87"/>
      <c r="M929" s="87"/>
      <c r="N929" s="87"/>
      <c r="O929" s="87"/>
      <c r="P929" s="87"/>
    </row>
    <row r="930" spans="1:16" ht="11.25" customHeight="1" x14ac:dyDescent="0.2">
      <c r="A930" s="148"/>
      <c r="B930" s="149"/>
      <c r="C930" s="103"/>
      <c r="D930" s="150"/>
      <c r="E930" s="87"/>
      <c r="F930" s="87"/>
      <c r="G930" s="87"/>
      <c r="H930" s="87"/>
      <c r="I930" s="87"/>
      <c r="J930" s="87"/>
      <c r="K930" s="87"/>
      <c r="L930" s="87"/>
      <c r="M930" s="87"/>
      <c r="N930" s="87"/>
      <c r="O930" s="87"/>
      <c r="P930" s="87"/>
    </row>
    <row r="931" spans="1:16" ht="11.25" customHeight="1" x14ac:dyDescent="0.2">
      <c r="A931" s="148"/>
      <c r="B931" s="149"/>
      <c r="C931" s="103"/>
      <c r="D931" s="150"/>
      <c r="E931" s="87"/>
      <c r="F931" s="87"/>
      <c r="G931" s="87"/>
      <c r="H931" s="87"/>
      <c r="I931" s="87"/>
      <c r="J931" s="87"/>
      <c r="K931" s="87"/>
      <c r="L931" s="87"/>
      <c r="M931" s="87"/>
      <c r="N931" s="87"/>
      <c r="O931" s="87"/>
      <c r="P931" s="87"/>
    </row>
    <row r="932" spans="1:16" ht="11.25" customHeight="1" x14ac:dyDescent="0.2">
      <c r="A932" s="148"/>
      <c r="B932" s="149"/>
      <c r="C932" s="103"/>
      <c r="D932" s="150"/>
      <c r="E932" s="87"/>
      <c r="F932" s="87"/>
      <c r="G932" s="87"/>
      <c r="H932" s="87"/>
      <c r="I932" s="87"/>
      <c r="J932" s="87"/>
      <c r="K932" s="87"/>
      <c r="L932" s="87"/>
      <c r="M932" s="87"/>
      <c r="N932" s="87"/>
      <c r="O932" s="87"/>
      <c r="P932" s="87"/>
    </row>
    <row r="933" spans="1:16" ht="11.25" customHeight="1" x14ac:dyDescent="0.2">
      <c r="A933" s="148"/>
      <c r="B933" s="149"/>
      <c r="C933" s="103"/>
      <c r="D933" s="150"/>
      <c r="E933" s="87"/>
      <c r="F933" s="87"/>
      <c r="G933" s="87"/>
      <c r="H933" s="87"/>
      <c r="I933" s="87"/>
      <c r="J933" s="87"/>
      <c r="K933" s="87"/>
      <c r="L933" s="87"/>
      <c r="M933" s="87"/>
      <c r="N933" s="87"/>
      <c r="O933" s="87"/>
      <c r="P933" s="87"/>
    </row>
    <row r="934" spans="1:16" ht="11.25" customHeight="1" x14ac:dyDescent="0.2">
      <c r="A934" s="148"/>
      <c r="B934" s="149"/>
      <c r="C934" s="103"/>
      <c r="D934" s="150"/>
      <c r="E934" s="87"/>
      <c r="F934" s="87"/>
      <c r="G934" s="87"/>
      <c r="H934" s="87"/>
      <c r="I934" s="87"/>
      <c r="J934" s="87"/>
      <c r="K934" s="87"/>
      <c r="L934" s="87"/>
      <c r="M934" s="87"/>
      <c r="N934" s="87"/>
      <c r="O934" s="87"/>
      <c r="P934" s="87"/>
    </row>
    <row r="935" spans="1:16" ht="11.25" customHeight="1" x14ac:dyDescent="0.2">
      <c r="A935" s="148"/>
      <c r="B935" s="149"/>
      <c r="C935" s="103"/>
      <c r="D935" s="150"/>
      <c r="E935" s="87"/>
      <c r="F935" s="87"/>
      <c r="G935" s="87"/>
      <c r="H935" s="87"/>
      <c r="I935" s="87"/>
      <c r="J935" s="87"/>
      <c r="K935" s="87"/>
      <c r="L935" s="87"/>
      <c r="M935" s="87"/>
      <c r="N935" s="87"/>
      <c r="O935" s="87"/>
      <c r="P935" s="87"/>
    </row>
    <row r="936" spans="1:16" ht="11.25" customHeight="1" x14ac:dyDescent="0.2">
      <c r="A936" s="148"/>
      <c r="B936" s="149"/>
      <c r="C936" s="103"/>
      <c r="D936" s="150"/>
      <c r="E936" s="87"/>
      <c r="F936" s="87"/>
      <c r="G936" s="87"/>
      <c r="H936" s="87"/>
      <c r="I936" s="87"/>
      <c r="J936" s="87"/>
      <c r="K936" s="87"/>
      <c r="L936" s="87"/>
      <c r="M936" s="87"/>
      <c r="N936" s="87"/>
      <c r="O936" s="87"/>
      <c r="P936" s="87"/>
    </row>
    <row r="937" spans="1:16" ht="11.25" customHeight="1" x14ac:dyDescent="0.2">
      <c r="A937" s="148"/>
      <c r="B937" s="149"/>
      <c r="C937" s="103"/>
      <c r="D937" s="150"/>
      <c r="E937" s="87"/>
      <c r="F937" s="87"/>
      <c r="G937" s="87"/>
      <c r="H937" s="87"/>
      <c r="I937" s="87"/>
      <c r="J937" s="87"/>
      <c r="K937" s="87"/>
      <c r="L937" s="87"/>
      <c r="M937" s="87"/>
      <c r="N937" s="87"/>
      <c r="O937" s="87"/>
      <c r="P937" s="87"/>
    </row>
    <row r="938" spans="1:16" ht="11.25" customHeight="1" x14ac:dyDescent="0.2">
      <c r="A938" s="148"/>
      <c r="B938" s="149"/>
      <c r="C938" s="103"/>
      <c r="D938" s="150"/>
      <c r="E938" s="87"/>
      <c r="F938" s="87"/>
      <c r="G938" s="87"/>
      <c r="H938" s="87"/>
      <c r="I938" s="87"/>
      <c r="J938" s="87"/>
      <c r="K938" s="87"/>
      <c r="L938" s="87"/>
      <c r="M938" s="87"/>
      <c r="N938" s="87"/>
      <c r="O938" s="87"/>
      <c r="P938" s="87"/>
    </row>
    <row r="939" spans="1:16" ht="11.25" customHeight="1" x14ac:dyDescent="0.2">
      <c r="A939" s="148"/>
      <c r="B939" s="149"/>
      <c r="C939" s="103"/>
      <c r="D939" s="150"/>
      <c r="E939" s="87"/>
      <c r="F939" s="87"/>
      <c r="G939" s="87"/>
      <c r="H939" s="87"/>
      <c r="I939" s="87"/>
      <c r="J939" s="87"/>
      <c r="K939" s="87"/>
      <c r="L939" s="87"/>
      <c r="M939" s="87"/>
      <c r="N939" s="87"/>
      <c r="O939" s="87"/>
      <c r="P939" s="87"/>
    </row>
    <row r="940" spans="1:16" ht="11.25" customHeight="1" x14ac:dyDescent="0.2">
      <c r="A940" s="148"/>
      <c r="B940" s="149"/>
      <c r="C940" s="103"/>
      <c r="D940" s="150"/>
      <c r="E940" s="87"/>
      <c r="F940" s="87"/>
      <c r="G940" s="87"/>
      <c r="H940" s="87"/>
      <c r="I940" s="87"/>
      <c r="J940" s="87"/>
      <c r="K940" s="87"/>
      <c r="L940" s="87"/>
      <c r="M940" s="87"/>
      <c r="N940" s="87"/>
      <c r="O940" s="87"/>
      <c r="P940" s="87"/>
    </row>
    <row r="941" spans="1:16" ht="11.25" customHeight="1" x14ac:dyDescent="0.2">
      <c r="A941" s="148"/>
      <c r="B941" s="149"/>
      <c r="C941" s="103"/>
      <c r="D941" s="150"/>
      <c r="E941" s="87"/>
      <c r="F941" s="87"/>
      <c r="G941" s="87"/>
      <c r="H941" s="87"/>
      <c r="I941" s="87"/>
      <c r="J941" s="87"/>
      <c r="K941" s="87"/>
      <c r="L941" s="87"/>
      <c r="M941" s="87"/>
      <c r="N941" s="87"/>
      <c r="O941" s="87"/>
      <c r="P941" s="87"/>
    </row>
    <row r="942" spans="1:16" ht="11.25" customHeight="1" x14ac:dyDescent="0.2">
      <c r="A942" s="148"/>
      <c r="B942" s="149"/>
      <c r="C942" s="103"/>
      <c r="D942" s="150"/>
      <c r="E942" s="87"/>
      <c r="F942" s="87"/>
      <c r="G942" s="87"/>
      <c r="H942" s="87"/>
      <c r="I942" s="87"/>
      <c r="J942" s="87"/>
      <c r="K942" s="87"/>
      <c r="L942" s="87"/>
      <c r="M942" s="87"/>
      <c r="N942" s="87"/>
      <c r="O942" s="87"/>
      <c r="P942" s="87"/>
    </row>
    <row r="943" spans="1:16" ht="11.25" customHeight="1" x14ac:dyDescent="0.2">
      <c r="A943" s="148"/>
      <c r="B943" s="149"/>
      <c r="C943" s="103"/>
      <c r="D943" s="150"/>
      <c r="E943" s="87"/>
      <c r="F943" s="87"/>
      <c r="G943" s="87"/>
      <c r="H943" s="87"/>
      <c r="I943" s="87"/>
      <c r="J943" s="87"/>
      <c r="K943" s="87"/>
      <c r="L943" s="87"/>
      <c r="M943" s="87"/>
      <c r="N943" s="87"/>
      <c r="O943" s="87"/>
      <c r="P943" s="87"/>
    </row>
    <row r="944" spans="1:16" ht="11.25" customHeight="1" x14ac:dyDescent="0.2">
      <c r="A944" s="148"/>
      <c r="B944" s="149"/>
      <c r="C944" s="103"/>
      <c r="D944" s="150"/>
      <c r="E944" s="87"/>
      <c r="F944" s="87"/>
      <c r="G944" s="87"/>
      <c r="H944" s="87"/>
      <c r="I944" s="87"/>
      <c r="J944" s="87"/>
      <c r="K944" s="87"/>
      <c r="L944" s="87"/>
      <c r="M944" s="87"/>
      <c r="N944" s="87"/>
      <c r="O944" s="87"/>
      <c r="P944" s="87"/>
    </row>
    <row r="945" spans="1:16" ht="11.25" customHeight="1" x14ac:dyDescent="0.2">
      <c r="A945" s="148"/>
      <c r="B945" s="149"/>
      <c r="C945" s="103"/>
      <c r="D945" s="150"/>
      <c r="E945" s="87"/>
      <c r="F945" s="87"/>
      <c r="G945" s="87"/>
      <c r="H945" s="87"/>
      <c r="I945" s="87"/>
      <c r="J945" s="87"/>
      <c r="K945" s="87"/>
      <c r="L945" s="87"/>
      <c r="M945" s="87"/>
      <c r="N945" s="87"/>
      <c r="O945" s="87"/>
      <c r="P945" s="87"/>
    </row>
    <row r="946" spans="1:16" ht="11.25" customHeight="1" x14ac:dyDescent="0.2">
      <c r="A946" s="148"/>
      <c r="B946" s="149"/>
      <c r="C946" s="103"/>
      <c r="D946" s="150"/>
      <c r="E946" s="87"/>
      <c r="F946" s="87"/>
      <c r="G946" s="87"/>
      <c r="H946" s="87"/>
      <c r="I946" s="87"/>
      <c r="J946" s="87"/>
      <c r="K946" s="87"/>
      <c r="L946" s="87"/>
      <c r="M946" s="87"/>
      <c r="N946" s="87"/>
      <c r="O946" s="87"/>
      <c r="P946" s="87"/>
    </row>
    <row r="947" spans="1:16" ht="11.25" customHeight="1" x14ac:dyDescent="0.2">
      <c r="A947" s="148"/>
      <c r="B947" s="149"/>
      <c r="C947" s="103"/>
      <c r="D947" s="150"/>
      <c r="E947" s="87"/>
      <c r="F947" s="87"/>
      <c r="G947" s="87"/>
      <c r="H947" s="87"/>
      <c r="I947" s="87"/>
      <c r="J947" s="87"/>
      <c r="K947" s="87"/>
      <c r="L947" s="87"/>
      <c r="M947" s="87"/>
      <c r="N947" s="87"/>
      <c r="O947" s="87"/>
      <c r="P947" s="87"/>
    </row>
    <row r="948" spans="1:16" ht="11.25" customHeight="1" x14ac:dyDescent="0.2">
      <c r="A948" s="148"/>
      <c r="B948" s="149"/>
      <c r="C948" s="103"/>
      <c r="D948" s="150"/>
      <c r="E948" s="87"/>
      <c r="F948" s="87"/>
      <c r="G948" s="87"/>
      <c r="H948" s="87"/>
      <c r="I948" s="87"/>
      <c r="J948" s="87"/>
      <c r="K948" s="87"/>
      <c r="L948" s="87"/>
      <c r="M948" s="87"/>
      <c r="N948" s="87"/>
      <c r="O948" s="87"/>
      <c r="P948" s="87"/>
    </row>
    <row r="949" spans="1:16" ht="11.25" customHeight="1" x14ac:dyDescent="0.2">
      <c r="A949" s="148"/>
      <c r="B949" s="149"/>
      <c r="C949" s="103"/>
      <c r="D949" s="150"/>
      <c r="E949" s="87"/>
      <c r="F949" s="87"/>
      <c r="G949" s="87"/>
      <c r="H949" s="87"/>
      <c r="I949" s="87"/>
      <c r="J949" s="87"/>
      <c r="K949" s="87"/>
      <c r="L949" s="87"/>
      <c r="M949" s="87"/>
      <c r="N949" s="87"/>
      <c r="O949" s="87"/>
      <c r="P949" s="87"/>
    </row>
    <row r="950" spans="1:16" ht="11.25" customHeight="1" x14ac:dyDescent="0.2">
      <c r="A950" s="148"/>
      <c r="B950" s="149"/>
      <c r="C950" s="103"/>
      <c r="D950" s="150"/>
      <c r="E950" s="87"/>
      <c r="F950" s="87"/>
      <c r="G950" s="87"/>
      <c r="H950" s="87"/>
      <c r="I950" s="87"/>
      <c r="J950" s="87"/>
      <c r="K950" s="87"/>
      <c r="L950" s="87"/>
      <c r="M950" s="87"/>
      <c r="N950" s="87"/>
      <c r="O950" s="87"/>
      <c r="P950" s="87"/>
    </row>
    <row r="951" spans="1:16" ht="11.25" customHeight="1" x14ac:dyDescent="0.2">
      <c r="A951" s="148"/>
      <c r="B951" s="149"/>
      <c r="C951" s="103"/>
      <c r="D951" s="150"/>
      <c r="E951" s="87"/>
      <c r="F951" s="87"/>
      <c r="G951" s="87"/>
      <c r="H951" s="87"/>
      <c r="I951" s="87"/>
      <c r="J951" s="87"/>
      <c r="K951" s="87"/>
      <c r="L951" s="87"/>
      <c r="M951" s="87"/>
      <c r="N951" s="87"/>
      <c r="O951" s="87"/>
      <c r="P951" s="87"/>
    </row>
    <row r="952" spans="1:16" ht="11.25" customHeight="1" x14ac:dyDescent="0.2">
      <c r="A952" s="148"/>
      <c r="B952" s="149"/>
      <c r="C952" s="103"/>
      <c r="D952" s="150"/>
      <c r="E952" s="87"/>
      <c r="F952" s="87"/>
      <c r="G952" s="87"/>
      <c r="H952" s="87"/>
      <c r="I952" s="87"/>
      <c r="J952" s="87"/>
      <c r="K952" s="87"/>
      <c r="L952" s="87"/>
      <c r="M952" s="87"/>
      <c r="N952" s="87"/>
      <c r="O952" s="87"/>
      <c r="P952" s="87"/>
    </row>
    <row r="953" spans="1:16" ht="11.25" customHeight="1" x14ac:dyDescent="0.2">
      <c r="A953" s="148"/>
      <c r="B953" s="149"/>
      <c r="C953" s="103"/>
      <c r="D953" s="150"/>
      <c r="E953" s="87"/>
      <c r="F953" s="87"/>
      <c r="G953" s="87"/>
      <c r="H953" s="87"/>
      <c r="I953" s="87"/>
      <c r="J953" s="87"/>
      <c r="K953" s="87"/>
      <c r="L953" s="87"/>
      <c r="M953" s="87"/>
      <c r="N953" s="87"/>
      <c r="O953" s="87"/>
      <c r="P953" s="87"/>
    </row>
    <row r="954" spans="1:16" ht="11.25" customHeight="1" x14ac:dyDescent="0.2">
      <c r="A954" s="148"/>
      <c r="B954" s="149"/>
      <c r="C954" s="103"/>
      <c r="D954" s="150"/>
      <c r="E954" s="87"/>
      <c r="F954" s="87"/>
      <c r="G954" s="87"/>
      <c r="H954" s="87"/>
      <c r="I954" s="87"/>
      <c r="J954" s="87"/>
      <c r="K954" s="87"/>
      <c r="L954" s="87"/>
      <c r="M954" s="87"/>
      <c r="N954" s="87"/>
      <c r="O954" s="87"/>
      <c r="P954" s="87"/>
    </row>
    <row r="955" spans="1:16" ht="11.25" customHeight="1" x14ac:dyDescent="0.2">
      <c r="A955" s="148"/>
      <c r="B955" s="149"/>
      <c r="C955" s="103"/>
      <c r="D955" s="150"/>
      <c r="E955" s="87"/>
      <c r="F955" s="87"/>
      <c r="G955" s="87"/>
      <c r="H955" s="87"/>
      <c r="I955" s="87"/>
      <c r="J955" s="87"/>
      <c r="K955" s="87"/>
      <c r="L955" s="87"/>
      <c r="M955" s="87"/>
      <c r="N955" s="87"/>
      <c r="O955" s="87"/>
      <c r="P955" s="87"/>
    </row>
    <row r="956" spans="1:16" ht="11.25" customHeight="1" x14ac:dyDescent="0.2">
      <c r="A956" s="148"/>
      <c r="B956" s="149"/>
      <c r="C956" s="103"/>
      <c r="D956" s="150"/>
      <c r="E956" s="87"/>
      <c r="F956" s="87"/>
      <c r="G956" s="87"/>
      <c r="H956" s="87"/>
      <c r="I956" s="87"/>
      <c r="J956" s="87"/>
      <c r="K956" s="87"/>
      <c r="L956" s="87"/>
      <c r="M956" s="87"/>
      <c r="N956" s="87"/>
      <c r="O956" s="87"/>
      <c r="P956" s="87"/>
    </row>
    <row r="957" spans="1:16" ht="11.25" customHeight="1" x14ac:dyDescent="0.2">
      <c r="A957" s="148"/>
      <c r="B957" s="149"/>
      <c r="C957" s="103"/>
      <c r="D957" s="150"/>
      <c r="E957" s="87"/>
      <c r="F957" s="87"/>
      <c r="G957" s="87"/>
      <c r="H957" s="87"/>
      <c r="I957" s="87"/>
      <c r="J957" s="87"/>
      <c r="K957" s="87"/>
      <c r="L957" s="87"/>
      <c r="M957" s="87"/>
      <c r="N957" s="87"/>
      <c r="O957" s="87"/>
      <c r="P957" s="87"/>
    </row>
    <row r="958" spans="1:16" ht="11.25" customHeight="1" x14ac:dyDescent="0.2">
      <c r="A958" s="148"/>
      <c r="B958" s="149"/>
      <c r="C958" s="103"/>
      <c r="D958" s="150"/>
      <c r="E958" s="87"/>
      <c r="F958" s="87"/>
      <c r="G958" s="87"/>
      <c r="H958" s="87"/>
      <c r="I958" s="87"/>
      <c r="J958" s="87"/>
      <c r="K958" s="87"/>
      <c r="L958" s="87"/>
      <c r="M958" s="87"/>
      <c r="N958" s="87"/>
      <c r="O958" s="87"/>
      <c r="P958" s="87"/>
    </row>
    <row r="959" spans="1:16" ht="11.25" customHeight="1" x14ac:dyDescent="0.2">
      <c r="A959" s="148"/>
      <c r="B959" s="149"/>
      <c r="C959" s="103"/>
      <c r="D959" s="150"/>
      <c r="E959" s="87"/>
      <c r="F959" s="87"/>
      <c r="G959" s="87"/>
      <c r="H959" s="87"/>
      <c r="I959" s="87"/>
      <c r="J959" s="87"/>
      <c r="K959" s="87"/>
      <c r="L959" s="87"/>
      <c r="M959" s="87"/>
      <c r="N959" s="87"/>
      <c r="O959" s="87"/>
      <c r="P959" s="87"/>
    </row>
    <row r="960" spans="1:16" ht="11.25" customHeight="1" x14ac:dyDescent="0.2">
      <c r="A960" s="148"/>
      <c r="B960" s="149"/>
      <c r="C960" s="103"/>
      <c r="D960" s="150"/>
      <c r="E960" s="87"/>
      <c r="F960" s="87"/>
      <c r="G960" s="87"/>
      <c r="H960" s="87"/>
      <c r="I960" s="87"/>
      <c r="J960" s="87"/>
      <c r="K960" s="87"/>
      <c r="L960" s="87"/>
      <c r="M960" s="87"/>
      <c r="N960" s="87"/>
      <c r="O960" s="87"/>
      <c r="P960" s="87"/>
    </row>
    <row r="961" spans="1:16" ht="11.25" customHeight="1" x14ac:dyDescent="0.2">
      <c r="A961" s="148"/>
      <c r="B961" s="149"/>
      <c r="C961" s="103"/>
      <c r="D961" s="150"/>
      <c r="E961" s="87"/>
      <c r="F961" s="87"/>
      <c r="G961" s="87"/>
      <c r="H961" s="87"/>
      <c r="I961" s="87"/>
      <c r="J961" s="87"/>
      <c r="K961" s="87"/>
      <c r="L961" s="87"/>
      <c r="M961" s="87"/>
      <c r="N961" s="87"/>
      <c r="O961" s="87"/>
      <c r="P961" s="87"/>
    </row>
    <row r="962" spans="1:16" ht="11.25" customHeight="1" x14ac:dyDescent="0.2">
      <c r="A962" s="148"/>
      <c r="B962" s="149"/>
      <c r="C962" s="103"/>
      <c r="D962" s="150"/>
      <c r="E962" s="87"/>
      <c r="F962" s="87"/>
      <c r="G962" s="87"/>
      <c r="H962" s="87"/>
      <c r="I962" s="87"/>
      <c r="J962" s="87"/>
      <c r="K962" s="87"/>
      <c r="L962" s="87"/>
      <c r="M962" s="87"/>
      <c r="N962" s="87"/>
      <c r="O962" s="87"/>
      <c r="P962" s="87"/>
    </row>
    <row r="963" spans="1:16" ht="11.25" customHeight="1" x14ac:dyDescent="0.2">
      <c r="A963" s="148"/>
      <c r="B963" s="149"/>
      <c r="C963" s="103"/>
      <c r="D963" s="150"/>
      <c r="E963" s="87"/>
      <c r="F963" s="87"/>
      <c r="G963" s="87"/>
      <c r="H963" s="87"/>
      <c r="I963" s="87"/>
      <c r="J963" s="87"/>
      <c r="K963" s="87"/>
      <c r="L963" s="87"/>
      <c r="M963" s="87"/>
      <c r="N963" s="87"/>
      <c r="O963" s="87"/>
      <c r="P963" s="87"/>
    </row>
    <row r="964" spans="1:16" ht="11.25" customHeight="1" x14ac:dyDescent="0.2">
      <c r="A964" s="148"/>
      <c r="B964" s="149"/>
      <c r="C964" s="103"/>
      <c r="D964" s="150"/>
      <c r="E964" s="87"/>
      <c r="F964" s="87"/>
      <c r="G964" s="87"/>
      <c r="H964" s="87"/>
      <c r="I964" s="87"/>
      <c r="J964" s="87"/>
      <c r="K964" s="87"/>
      <c r="L964" s="87"/>
      <c r="M964" s="87"/>
      <c r="N964" s="87"/>
      <c r="O964" s="87"/>
      <c r="P964" s="87"/>
    </row>
    <row r="965" spans="1:16" ht="11.25" customHeight="1" x14ac:dyDescent="0.2">
      <c r="A965" s="148"/>
      <c r="B965" s="149"/>
      <c r="C965" s="103"/>
      <c r="D965" s="150"/>
      <c r="E965" s="87"/>
      <c r="F965" s="87"/>
      <c r="G965" s="87"/>
      <c r="H965" s="87"/>
      <c r="I965" s="87"/>
      <c r="J965" s="87"/>
      <c r="K965" s="87"/>
      <c r="L965" s="87"/>
      <c r="M965" s="87"/>
      <c r="N965" s="87"/>
      <c r="O965" s="87"/>
      <c r="P965" s="87"/>
    </row>
    <row r="966" spans="1:16" ht="11.25" customHeight="1" x14ac:dyDescent="0.2">
      <c r="A966" s="148"/>
      <c r="B966" s="149"/>
      <c r="C966" s="103"/>
      <c r="D966" s="150"/>
      <c r="E966" s="87"/>
      <c r="F966" s="87"/>
      <c r="G966" s="87"/>
      <c r="H966" s="87"/>
      <c r="I966" s="87"/>
      <c r="J966" s="87"/>
      <c r="K966" s="87"/>
      <c r="L966" s="87"/>
      <c r="M966" s="87"/>
      <c r="N966" s="87"/>
      <c r="O966" s="87"/>
      <c r="P966" s="87"/>
    </row>
    <row r="967" spans="1:16" ht="11.25" customHeight="1" x14ac:dyDescent="0.2">
      <c r="A967" s="148"/>
      <c r="B967" s="149"/>
      <c r="C967" s="103"/>
      <c r="D967" s="150"/>
      <c r="E967" s="87"/>
      <c r="F967" s="87"/>
      <c r="G967" s="87"/>
      <c r="H967" s="87"/>
      <c r="I967" s="87"/>
      <c r="J967" s="87"/>
      <c r="K967" s="87"/>
      <c r="L967" s="87"/>
      <c r="M967" s="87"/>
      <c r="N967" s="87"/>
      <c r="O967" s="87"/>
      <c r="P967" s="87"/>
    </row>
    <row r="968" spans="1:16" ht="11.25" customHeight="1" x14ac:dyDescent="0.2">
      <c r="A968" s="148"/>
      <c r="B968" s="149"/>
      <c r="C968" s="103"/>
      <c r="D968" s="150"/>
      <c r="E968" s="87"/>
      <c r="F968" s="87"/>
      <c r="G968" s="87"/>
      <c r="H968" s="87"/>
      <c r="I968" s="87"/>
      <c r="J968" s="87"/>
      <c r="K968" s="87"/>
      <c r="L968" s="87"/>
      <c r="M968" s="87"/>
      <c r="N968" s="87"/>
      <c r="O968" s="87"/>
      <c r="P968" s="87"/>
    </row>
    <row r="969" spans="1:16" ht="11.25" customHeight="1" x14ac:dyDescent="0.2">
      <c r="A969" s="148"/>
      <c r="B969" s="149"/>
      <c r="C969" s="103"/>
      <c r="D969" s="150"/>
      <c r="E969" s="87"/>
      <c r="F969" s="87"/>
      <c r="G969" s="87"/>
      <c r="H969" s="87"/>
      <c r="I969" s="87"/>
      <c r="J969" s="87"/>
      <c r="K969" s="87"/>
      <c r="L969" s="87"/>
      <c r="M969" s="87"/>
      <c r="N969" s="87"/>
      <c r="O969" s="87"/>
      <c r="P969" s="87"/>
    </row>
    <row r="970" spans="1:16" ht="11.25" customHeight="1" x14ac:dyDescent="0.2">
      <c r="A970" s="148"/>
      <c r="B970" s="149"/>
      <c r="C970" s="103"/>
      <c r="D970" s="150"/>
      <c r="E970" s="87"/>
      <c r="F970" s="87"/>
      <c r="G970" s="87"/>
      <c r="H970" s="87"/>
      <c r="I970" s="87"/>
      <c r="J970" s="87"/>
      <c r="K970" s="87"/>
      <c r="L970" s="87"/>
      <c r="M970" s="87"/>
      <c r="N970" s="87"/>
      <c r="O970" s="87"/>
      <c r="P970" s="87"/>
    </row>
    <row r="971" spans="1:16" ht="11.25" customHeight="1" x14ac:dyDescent="0.2">
      <c r="A971" s="148"/>
      <c r="B971" s="149"/>
      <c r="C971" s="103"/>
      <c r="D971" s="150"/>
      <c r="E971" s="87"/>
      <c r="F971" s="87"/>
      <c r="G971" s="87"/>
      <c r="H971" s="87"/>
      <c r="I971" s="87"/>
      <c r="J971" s="87"/>
      <c r="K971" s="87"/>
      <c r="L971" s="87"/>
      <c r="M971" s="87"/>
      <c r="N971" s="87"/>
      <c r="O971" s="87"/>
      <c r="P971" s="87"/>
    </row>
    <row r="972" spans="1:16" ht="11.25" customHeight="1" x14ac:dyDescent="0.2">
      <c r="A972" s="148"/>
      <c r="B972" s="149"/>
      <c r="C972" s="103"/>
      <c r="D972" s="150"/>
      <c r="E972" s="87"/>
      <c r="F972" s="87"/>
      <c r="G972" s="87"/>
      <c r="H972" s="87"/>
      <c r="I972" s="87"/>
      <c r="J972" s="87"/>
      <c r="K972" s="87"/>
      <c r="L972" s="87"/>
      <c r="M972" s="87"/>
      <c r="N972" s="87"/>
      <c r="O972" s="87"/>
      <c r="P972" s="87"/>
    </row>
    <row r="973" spans="1:16" ht="11.25" customHeight="1" x14ac:dyDescent="0.2">
      <c r="A973" s="148"/>
      <c r="B973" s="149"/>
      <c r="C973" s="103"/>
      <c r="D973" s="150"/>
      <c r="E973" s="87"/>
      <c r="F973" s="87"/>
      <c r="G973" s="87"/>
      <c r="H973" s="87"/>
      <c r="I973" s="87"/>
      <c r="J973" s="87"/>
      <c r="K973" s="87"/>
      <c r="L973" s="87"/>
      <c r="M973" s="87"/>
      <c r="N973" s="87"/>
      <c r="O973" s="87"/>
      <c r="P973" s="87"/>
    </row>
    <row r="974" spans="1:16" ht="11.25" customHeight="1" x14ac:dyDescent="0.2">
      <c r="A974" s="148"/>
      <c r="B974" s="149"/>
      <c r="C974" s="103"/>
      <c r="D974" s="150"/>
      <c r="E974" s="87"/>
      <c r="F974" s="87"/>
      <c r="G974" s="87"/>
      <c r="H974" s="87"/>
      <c r="I974" s="87"/>
      <c r="J974" s="87"/>
      <c r="K974" s="87"/>
      <c r="L974" s="87"/>
      <c r="M974" s="87"/>
      <c r="N974" s="87"/>
      <c r="O974" s="87"/>
      <c r="P974" s="87"/>
    </row>
    <row r="975" spans="1:16" ht="11.25" customHeight="1" x14ac:dyDescent="0.2">
      <c r="A975" s="148"/>
      <c r="B975" s="149"/>
      <c r="C975" s="103"/>
      <c r="D975" s="150"/>
      <c r="E975" s="87"/>
      <c r="F975" s="87"/>
      <c r="G975" s="87"/>
      <c r="H975" s="87"/>
      <c r="I975" s="87"/>
      <c r="J975" s="87"/>
      <c r="K975" s="87"/>
      <c r="L975" s="87"/>
      <c r="M975" s="87"/>
      <c r="N975" s="87"/>
      <c r="O975" s="87"/>
      <c r="P975" s="87"/>
    </row>
    <row r="976" spans="1:16" ht="11.25" customHeight="1" x14ac:dyDescent="0.2">
      <c r="A976" s="148"/>
      <c r="B976" s="149"/>
      <c r="C976" s="103"/>
      <c r="D976" s="150"/>
      <c r="E976" s="87"/>
      <c r="F976" s="87"/>
      <c r="G976" s="87"/>
      <c r="H976" s="87"/>
      <c r="I976" s="87"/>
      <c r="J976" s="87"/>
      <c r="K976" s="87"/>
      <c r="L976" s="87"/>
      <c r="M976" s="87"/>
      <c r="N976" s="87"/>
      <c r="O976" s="87"/>
      <c r="P976" s="87"/>
    </row>
    <row r="977" spans="1:16" ht="11.25" customHeight="1" x14ac:dyDescent="0.2">
      <c r="A977" s="148"/>
      <c r="B977" s="149"/>
      <c r="C977" s="103"/>
      <c r="D977" s="150"/>
      <c r="E977" s="87"/>
      <c r="F977" s="87"/>
      <c r="G977" s="87"/>
      <c r="H977" s="87"/>
      <c r="I977" s="87"/>
      <c r="J977" s="87"/>
      <c r="K977" s="87"/>
      <c r="L977" s="87"/>
      <c r="M977" s="87"/>
      <c r="N977" s="87"/>
      <c r="O977" s="87"/>
      <c r="P977" s="87"/>
    </row>
    <row r="978" spans="1:16" ht="11.25" customHeight="1" x14ac:dyDescent="0.2">
      <c r="A978" s="148"/>
      <c r="B978" s="149"/>
      <c r="C978" s="103"/>
      <c r="D978" s="150"/>
      <c r="E978" s="87"/>
      <c r="F978" s="87"/>
      <c r="G978" s="87"/>
      <c r="H978" s="87"/>
      <c r="I978" s="87"/>
      <c r="J978" s="87"/>
      <c r="K978" s="87"/>
      <c r="L978" s="87"/>
      <c r="M978" s="87"/>
      <c r="N978" s="87"/>
      <c r="O978" s="87"/>
      <c r="P978" s="87"/>
    </row>
    <row r="979" spans="1:16" ht="11.25" customHeight="1" x14ac:dyDescent="0.2">
      <c r="A979" s="148"/>
      <c r="B979" s="149"/>
      <c r="C979" s="103"/>
      <c r="D979" s="150"/>
      <c r="E979" s="87"/>
      <c r="F979" s="87"/>
      <c r="G979" s="87"/>
      <c r="H979" s="87"/>
      <c r="I979" s="87"/>
      <c r="J979" s="87"/>
      <c r="K979" s="87"/>
      <c r="L979" s="87"/>
      <c r="M979" s="87"/>
      <c r="N979" s="87"/>
      <c r="O979" s="87"/>
      <c r="P979" s="87"/>
    </row>
    <row r="980" spans="1:16" ht="11.25" customHeight="1" x14ac:dyDescent="0.2">
      <c r="A980" s="148"/>
      <c r="B980" s="149"/>
      <c r="C980" s="103"/>
      <c r="D980" s="150"/>
      <c r="E980" s="87"/>
      <c r="F980" s="87"/>
      <c r="G980" s="87"/>
      <c r="H980" s="87"/>
      <c r="I980" s="87"/>
      <c r="J980" s="87"/>
      <c r="K980" s="87"/>
      <c r="L980" s="87"/>
      <c r="M980" s="87"/>
      <c r="N980" s="87"/>
      <c r="O980" s="87"/>
      <c r="P980" s="87"/>
    </row>
    <row r="981" spans="1:16" ht="11.25" customHeight="1" x14ac:dyDescent="0.2">
      <c r="A981" s="148"/>
      <c r="B981" s="149"/>
      <c r="C981" s="103"/>
      <c r="D981" s="150"/>
      <c r="E981" s="87"/>
      <c r="F981" s="87"/>
      <c r="G981" s="87"/>
      <c r="H981" s="87"/>
      <c r="I981" s="87"/>
      <c r="J981" s="87"/>
      <c r="K981" s="87"/>
      <c r="L981" s="87"/>
      <c r="M981" s="87"/>
      <c r="N981" s="87"/>
      <c r="O981" s="87"/>
      <c r="P981" s="87"/>
    </row>
    <row r="982" spans="1:16" ht="11.25" customHeight="1" x14ac:dyDescent="0.2">
      <c r="A982" s="148"/>
      <c r="B982" s="149"/>
      <c r="C982" s="103"/>
      <c r="D982" s="150"/>
      <c r="E982" s="87"/>
      <c r="F982" s="87"/>
      <c r="G982" s="87"/>
      <c r="H982" s="87"/>
      <c r="I982" s="87"/>
      <c r="J982" s="87"/>
      <c r="K982" s="87"/>
      <c r="L982" s="87"/>
      <c r="M982" s="87"/>
      <c r="N982" s="87"/>
      <c r="O982" s="87"/>
      <c r="P982" s="87"/>
    </row>
    <row r="983" spans="1:16" ht="11.25" customHeight="1" x14ac:dyDescent="0.2">
      <c r="A983" s="148"/>
      <c r="B983" s="149"/>
      <c r="C983" s="103"/>
      <c r="D983" s="150"/>
      <c r="E983" s="87"/>
      <c r="F983" s="87"/>
      <c r="G983" s="87"/>
      <c r="H983" s="87"/>
      <c r="I983" s="87"/>
      <c r="J983" s="87"/>
      <c r="K983" s="87"/>
      <c r="L983" s="87"/>
      <c r="M983" s="87"/>
      <c r="N983" s="87"/>
      <c r="O983" s="87"/>
      <c r="P983" s="87"/>
    </row>
    <row r="984" spans="1:16" ht="11.25" customHeight="1" x14ac:dyDescent="0.2">
      <c r="A984" s="148"/>
      <c r="B984" s="149"/>
      <c r="C984" s="103"/>
      <c r="D984" s="150"/>
      <c r="E984" s="87"/>
      <c r="F984" s="87"/>
      <c r="G984" s="87"/>
      <c r="H984" s="87"/>
      <c r="I984" s="87"/>
      <c r="J984" s="87"/>
      <c r="K984" s="87"/>
      <c r="L984" s="87"/>
      <c r="M984" s="87"/>
      <c r="N984" s="87"/>
      <c r="O984" s="87"/>
      <c r="P984" s="87"/>
    </row>
    <row r="985" spans="1:16" ht="11.25" customHeight="1" x14ac:dyDescent="0.2">
      <c r="A985" s="148"/>
      <c r="B985" s="149"/>
      <c r="C985" s="103"/>
      <c r="D985" s="150"/>
      <c r="E985" s="87"/>
      <c r="F985" s="87"/>
      <c r="G985" s="87"/>
      <c r="H985" s="87"/>
      <c r="I985" s="87"/>
      <c r="J985" s="87"/>
      <c r="K985" s="87"/>
      <c r="L985" s="87"/>
      <c r="M985" s="87"/>
      <c r="N985" s="87"/>
      <c r="O985" s="87"/>
      <c r="P985" s="87"/>
    </row>
    <row r="986" spans="1:16" ht="11.25" customHeight="1" x14ac:dyDescent="0.2">
      <c r="A986" s="148"/>
      <c r="B986" s="149"/>
      <c r="C986" s="103"/>
      <c r="D986" s="150"/>
      <c r="E986" s="87"/>
      <c r="F986" s="87"/>
      <c r="G986" s="87"/>
      <c r="H986" s="87"/>
      <c r="I986" s="87"/>
      <c r="J986" s="87"/>
      <c r="K986" s="87"/>
      <c r="L986" s="87"/>
      <c r="M986" s="87"/>
      <c r="N986" s="87"/>
      <c r="O986" s="87"/>
      <c r="P986" s="87"/>
    </row>
    <row r="987" spans="1:16" ht="11.25" customHeight="1" x14ac:dyDescent="0.2">
      <c r="A987" s="148"/>
      <c r="B987" s="149"/>
      <c r="C987" s="103"/>
      <c r="D987" s="150"/>
      <c r="E987" s="87"/>
      <c r="F987" s="87"/>
      <c r="G987" s="87"/>
      <c r="H987" s="87"/>
      <c r="I987" s="87"/>
      <c r="J987" s="87"/>
      <c r="K987" s="87"/>
      <c r="L987" s="87"/>
      <c r="M987" s="87"/>
      <c r="N987" s="87"/>
      <c r="O987" s="87"/>
      <c r="P987" s="87"/>
    </row>
    <row r="988" spans="1:16" ht="11.25" customHeight="1" x14ac:dyDescent="0.2">
      <c r="A988" s="148"/>
      <c r="B988" s="149"/>
      <c r="C988" s="103"/>
      <c r="D988" s="150"/>
      <c r="E988" s="87"/>
      <c r="F988" s="87"/>
      <c r="G988" s="87"/>
      <c r="H988" s="87"/>
      <c r="I988" s="87"/>
      <c r="J988" s="87"/>
      <c r="K988" s="87"/>
      <c r="L988" s="87"/>
      <c r="M988" s="87"/>
      <c r="N988" s="87"/>
      <c r="O988" s="87"/>
      <c r="P988" s="87"/>
    </row>
    <row r="989" spans="1:16" ht="11.25" customHeight="1" x14ac:dyDescent="0.2">
      <c r="A989" s="148"/>
      <c r="B989" s="149"/>
      <c r="C989" s="103"/>
      <c r="D989" s="150"/>
      <c r="E989" s="87"/>
      <c r="F989" s="87"/>
      <c r="G989" s="87"/>
      <c r="H989" s="87"/>
      <c r="I989" s="87"/>
      <c r="J989" s="87"/>
      <c r="K989" s="87"/>
      <c r="L989" s="87"/>
      <c r="M989" s="87"/>
      <c r="N989" s="87"/>
      <c r="O989" s="87"/>
      <c r="P989" s="87"/>
    </row>
    <row r="990" spans="1:16" ht="11.25" customHeight="1" x14ac:dyDescent="0.2">
      <c r="A990" s="148"/>
      <c r="B990" s="149"/>
      <c r="C990" s="103"/>
      <c r="D990" s="150"/>
      <c r="E990" s="87"/>
      <c r="F990" s="87"/>
      <c r="G990" s="87"/>
      <c r="H990" s="87"/>
      <c r="I990" s="87"/>
      <c r="J990" s="87"/>
      <c r="K990" s="87"/>
      <c r="L990" s="87"/>
      <c r="M990" s="87"/>
      <c r="N990" s="87"/>
      <c r="O990" s="87"/>
      <c r="P990" s="87"/>
    </row>
    <row r="991" spans="1:16" ht="11.25" customHeight="1" x14ac:dyDescent="0.2">
      <c r="A991" s="148"/>
      <c r="B991" s="149"/>
      <c r="C991" s="103"/>
      <c r="D991" s="150"/>
      <c r="E991" s="87"/>
      <c r="F991" s="87"/>
      <c r="G991" s="87"/>
      <c r="H991" s="87"/>
      <c r="I991" s="87"/>
      <c r="J991" s="87"/>
      <c r="K991" s="87"/>
      <c r="L991" s="87"/>
      <c r="M991" s="87"/>
      <c r="N991" s="87"/>
      <c r="O991" s="87"/>
      <c r="P991" s="87"/>
    </row>
    <row r="992" spans="1:16" ht="11.25" customHeight="1" x14ac:dyDescent="0.2">
      <c r="A992" s="148"/>
      <c r="B992" s="149"/>
      <c r="C992" s="103"/>
      <c r="D992" s="150"/>
      <c r="E992" s="87"/>
      <c r="F992" s="87"/>
      <c r="G992" s="87"/>
      <c r="H992" s="87"/>
      <c r="I992" s="87"/>
      <c r="J992" s="87"/>
      <c r="K992" s="87"/>
      <c r="L992" s="87"/>
      <c r="M992" s="87"/>
      <c r="N992" s="87"/>
      <c r="O992" s="87"/>
      <c r="P992" s="87"/>
    </row>
    <row r="993" spans="1:16" ht="11.25" customHeight="1" x14ac:dyDescent="0.2">
      <c r="A993" s="148"/>
      <c r="B993" s="149"/>
      <c r="C993" s="103"/>
      <c r="D993" s="150"/>
      <c r="E993" s="87"/>
      <c r="F993" s="87"/>
      <c r="G993" s="87"/>
      <c r="H993" s="87"/>
      <c r="I993" s="87"/>
      <c r="J993" s="87"/>
      <c r="K993" s="87"/>
      <c r="L993" s="87"/>
      <c r="M993" s="87"/>
      <c r="N993" s="87"/>
      <c r="O993" s="87"/>
      <c r="P993" s="87"/>
    </row>
    <row r="994" spans="1:16" ht="11.25" customHeight="1" x14ac:dyDescent="0.2">
      <c r="A994" s="148"/>
      <c r="B994" s="149"/>
      <c r="C994" s="103"/>
      <c r="D994" s="150"/>
      <c r="E994" s="87"/>
      <c r="F994" s="87"/>
      <c r="G994" s="87"/>
      <c r="H994" s="87"/>
      <c r="I994" s="87"/>
      <c r="J994" s="87"/>
      <c r="K994" s="87"/>
      <c r="L994" s="87"/>
      <c r="M994" s="87"/>
      <c r="N994" s="87"/>
      <c r="O994" s="87"/>
      <c r="P994" s="87"/>
    </row>
    <row r="995" spans="1:16" ht="11.25" customHeight="1" x14ac:dyDescent="0.2">
      <c r="A995" s="148"/>
      <c r="B995" s="149"/>
      <c r="C995" s="103"/>
      <c r="D995" s="150"/>
      <c r="E995" s="87"/>
      <c r="F995" s="87"/>
      <c r="G995" s="87"/>
      <c r="H995" s="87"/>
      <c r="I995" s="87"/>
      <c r="J995" s="87"/>
      <c r="K995" s="87"/>
      <c r="L995" s="87"/>
      <c r="M995" s="87"/>
      <c r="N995" s="87"/>
      <c r="O995" s="87"/>
      <c r="P995" s="87"/>
    </row>
    <row r="996" spans="1:16" ht="11.25" customHeight="1" x14ac:dyDescent="0.2">
      <c r="A996" s="148"/>
      <c r="B996" s="149"/>
      <c r="C996" s="103"/>
      <c r="D996" s="150"/>
      <c r="E996" s="87"/>
      <c r="F996" s="87"/>
      <c r="G996" s="87"/>
      <c r="H996" s="87"/>
      <c r="I996" s="87"/>
      <c r="J996" s="87"/>
      <c r="K996" s="87"/>
      <c r="L996" s="87"/>
      <c r="M996" s="87"/>
      <c r="N996" s="87"/>
      <c r="O996" s="87"/>
      <c r="P996" s="87"/>
    </row>
    <row r="997" spans="1:16" ht="11.25" customHeight="1" x14ac:dyDescent="0.2">
      <c r="A997" s="148"/>
      <c r="B997" s="149"/>
      <c r="C997" s="103"/>
      <c r="D997" s="150"/>
      <c r="E997" s="87"/>
      <c r="F997" s="87"/>
      <c r="G997" s="87"/>
      <c r="H997" s="87"/>
      <c r="I997" s="87"/>
      <c r="J997" s="87"/>
      <c r="K997" s="87"/>
      <c r="L997" s="87"/>
      <c r="M997" s="87"/>
      <c r="N997" s="87"/>
      <c r="O997" s="87"/>
      <c r="P997" s="87"/>
    </row>
    <row r="998" spans="1:16" ht="11.25" customHeight="1" x14ac:dyDescent="0.2">
      <c r="A998" s="148"/>
      <c r="B998" s="149"/>
      <c r="C998" s="103"/>
      <c r="D998" s="150"/>
      <c r="E998" s="87"/>
      <c r="F998" s="87"/>
      <c r="G998" s="87"/>
      <c r="H998" s="87"/>
      <c r="I998" s="87"/>
      <c r="J998" s="87"/>
      <c r="K998" s="87"/>
      <c r="L998" s="87"/>
      <c r="M998" s="87"/>
      <c r="N998" s="87"/>
      <c r="O998" s="87"/>
      <c r="P998" s="87"/>
    </row>
    <row r="999" spans="1:16" ht="11.25" customHeight="1" x14ac:dyDescent="0.2">
      <c r="A999" s="148"/>
      <c r="B999" s="149"/>
      <c r="C999" s="103"/>
      <c r="D999" s="150"/>
      <c r="E999" s="87"/>
      <c r="F999" s="87"/>
      <c r="G999" s="87"/>
      <c r="H999" s="87"/>
      <c r="I999" s="87"/>
      <c r="J999" s="87"/>
      <c r="K999" s="87"/>
      <c r="L999" s="87"/>
      <c r="M999" s="87"/>
      <c r="N999" s="87"/>
      <c r="O999" s="87"/>
      <c r="P999" s="87"/>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58">
        <f>IF(AND(C1429=0,D1429),1,0)</f>
        <v>1</v>
      </c>
      <c r="L1429" s="58">
        <f>IF(C1429&lt;&gt;0,1,0)</f>
        <v>0</v>
      </c>
    </row>
    <row r="1430" spans="10:12" ht="15" customHeight="1" x14ac:dyDescent="0.2">
      <c r="J1430" s="168" t="s">
        <v>3323</v>
      </c>
    </row>
    <row r="1431" spans="10:12" ht="15.75" customHeight="1" x14ac:dyDescent="0.2"/>
    <row r="1432" spans="10:12" ht="15" customHeight="1" x14ac:dyDescent="0.2">
      <c r="K1432" s="58">
        <f>IF(ABS(OBVEZE!D42-OBVEZE!D43-OBVEZE!D101)&gt;0,1,0)</f>
        <v>1</v>
      </c>
    </row>
  </sheetData>
  <sheetProtection algorithmName="SHA-512" hashValue="YsbTfaaRwrUS3LgupBSBVyD278XU/C+oTgxoOhksSi63FYKJy74n0y59RPWEjTR0bfIX6SmyYt2B4TNkrsEppQ==" saltValue="8tRGYBnfQVfS494fppiO4A==" spinCount="100000" sheet="1" objects="1" scenarios="1" selectLockedCells="1"/>
  <mergeCells count="8">
    <mergeCell ref="A2:C2"/>
    <mergeCell ref="A4:C4"/>
    <mergeCell ref="A14:C14"/>
    <mergeCell ref="A19:C19"/>
    <mergeCell ref="A298:C298"/>
    <mergeCell ref="A275:C275"/>
    <mergeCell ref="A293:C293"/>
    <mergeCell ref="A296:C296"/>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98"/>
  <sheetViews>
    <sheetView showGridLines="0" zoomScaleNormal="100" workbookViewId="0">
      <pane ySplit="22" topLeftCell="A23" activePane="bottomLeft" state="frozen"/>
      <selection pane="bottomLeft" activeCell="B50" sqref="B50"/>
    </sheetView>
  </sheetViews>
  <sheetFormatPr defaultColWidth="14.42578125" defaultRowHeight="15" customHeight="1" x14ac:dyDescent="0.2"/>
  <cols>
    <col min="1" max="1" width="10.7109375" customWidth="1"/>
    <col min="2" max="3" width="45.7109375" customWidth="1"/>
    <col min="4" max="17" width="8" customWidth="1"/>
  </cols>
  <sheetData>
    <row r="1" spans="1:17" ht="19.5" customHeight="1" x14ac:dyDescent="0.2">
      <c r="A1" s="405" t="s">
        <v>56</v>
      </c>
      <c r="B1" s="406"/>
      <c r="C1" s="406"/>
      <c r="D1" s="4"/>
      <c r="E1" s="4"/>
      <c r="F1" s="4"/>
      <c r="G1" s="4"/>
      <c r="H1" s="4"/>
      <c r="I1" s="4"/>
      <c r="J1" s="4"/>
      <c r="K1" s="4"/>
      <c r="L1" s="4"/>
      <c r="M1" s="4"/>
      <c r="N1" s="4"/>
      <c r="O1" s="4"/>
      <c r="P1" s="4"/>
      <c r="Q1" s="4"/>
    </row>
    <row r="2" spans="1:17" ht="33" customHeight="1" x14ac:dyDescent="0.2">
      <c r="A2" s="407" t="s">
        <v>3324</v>
      </c>
      <c r="B2" s="408"/>
      <c r="C2" s="404"/>
      <c r="D2" s="4"/>
      <c r="E2" s="4"/>
      <c r="F2" s="4"/>
      <c r="G2" s="4"/>
      <c r="H2" s="4"/>
      <c r="I2" s="4"/>
      <c r="J2" s="4"/>
      <c r="K2" s="4"/>
      <c r="L2" s="4"/>
      <c r="M2" s="4"/>
      <c r="N2" s="4"/>
      <c r="O2" s="4"/>
      <c r="P2" s="4"/>
      <c r="Q2" s="4"/>
    </row>
    <row r="3" spans="1:17" ht="18.75" customHeight="1" x14ac:dyDescent="0.2">
      <c r="A3" s="50" t="s">
        <v>3325</v>
      </c>
      <c r="B3" s="409" t="s">
        <v>3326</v>
      </c>
      <c r="C3" s="404"/>
      <c r="D3" s="4"/>
      <c r="E3" s="4"/>
      <c r="F3" s="4"/>
      <c r="G3" s="4"/>
      <c r="H3" s="4"/>
      <c r="I3" s="4"/>
      <c r="J3" s="4"/>
      <c r="K3" s="4"/>
      <c r="L3" s="4"/>
      <c r="M3" s="4"/>
      <c r="N3" s="4"/>
      <c r="O3" s="4"/>
      <c r="P3" s="4"/>
      <c r="Q3" s="4"/>
    </row>
    <row r="4" spans="1:17" ht="37.5" hidden="1" customHeight="1" x14ac:dyDescent="0.2">
      <c r="A4" s="51" t="s">
        <v>3327</v>
      </c>
      <c r="B4" s="403" t="s">
        <v>3328</v>
      </c>
      <c r="C4" s="404"/>
      <c r="D4" s="4"/>
      <c r="E4" s="4"/>
      <c r="F4" s="4"/>
      <c r="G4" s="4"/>
      <c r="H4" s="4"/>
      <c r="I4" s="4"/>
      <c r="J4" s="4"/>
      <c r="K4" s="4"/>
      <c r="L4" s="4"/>
      <c r="M4" s="4"/>
      <c r="N4" s="4"/>
      <c r="O4" s="4"/>
      <c r="P4" s="4"/>
      <c r="Q4" s="4"/>
    </row>
    <row r="5" spans="1:17" ht="48" hidden="1" customHeight="1" x14ac:dyDescent="0.2">
      <c r="A5" s="51" t="s">
        <v>3327</v>
      </c>
      <c r="B5" s="403" t="s">
        <v>3329</v>
      </c>
      <c r="C5" s="404"/>
      <c r="D5" s="4"/>
      <c r="E5" s="4"/>
      <c r="F5" s="4"/>
      <c r="G5" s="4"/>
      <c r="H5" s="4"/>
      <c r="I5" s="4"/>
      <c r="J5" s="4"/>
      <c r="K5" s="4"/>
      <c r="L5" s="4"/>
      <c r="M5" s="4"/>
      <c r="N5" s="4"/>
      <c r="O5" s="4"/>
      <c r="P5" s="4"/>
      <c r="Q5" s="4"/>
    </row>
    <row r="6" spans="1:17" ht="59.25" hidden="1" customHeight="1" x14ac:dyDescent="0.2">
      <c r="A6" s="51" t="s">
        <v>3327</v>
      </c>
      <c r="B6" s="403" t="s">
        <v>3330</v>
      </c>
      <c r="C6" s="404"/>
      <c r="D6" s="4"/>
      <c r="E6" s="4"/>
      <c r="F6" s="4"/>
      <c r="G6" s="4"/>
      <c r="H6" s="4"/>
      <c r="I6" s="4"/>
      <c r="J6" s="4"/>
      <c r="K6" s="4"/>
      <c r="L6" s="4"/>
      <c r="M6" s="4"/>
      <c r="N6" s="4"/>
      <c r="O6" s="4"/>
      <c r="P6" s="4"/>
      <c r="Q6" s="4"/>
    </row>
    <row r="7" spans="1:17" ht="48" hidden="1" customHeight="1" x14ac:dyDescent="0.2">
      <c r="A7" s="51" t="s">
        <v>3331</v>
      </c>
      <c r="B7" s="403" t="s">
        <v>3332</v>
      </c>
      <c r="C7" s="404"/>
      <c r="D7" s="4"/>
      <c r="E7" s="4"/>
      <c r="F7" s="4"/>
      <c r="G7" s="4"/>
      <c r="H7" s="4"/>
      <c r="I7" s="4"/>
      <c r="J7" s="4"/>
      <c r="K7" s="4"/>
      <c r="L7" s="4"/>
      <c r="M7" s="4"/>
      <c r="N7" s="4"/>
      <c r="O7" s="4"/>
      <c r="P7" s="4"/>
      <c r="Q7" s="4"/>
    </row>
    <row r="8" spans="1:17" ht="41.25" hidden="1" customHeight="1" x14ac:dyDescent="0.2">
      <c r="A8" s="51" t="s">
        <v>3333</v>
      </c>
      <c r="B8" s="403" t="s">
        <v>3334</v>
      </c>
      <c r="C8" s="404"/>
      <c r="D8" s="4"/>
      <c r="E8" s="4"/>
      <c r="F8" s="4"/>
      <c r="G8" s="4"/>
      <c r="H8" s="4"/>
      <c r="I8" s="4"/>
      <c r="J8" s="4"/>
      <c r="K8" s="4"/>
      <c r="L8" s="4"/>
      <c r="M8" s="4"/>
      <c r="N8" s="4"/>
      <c r="O8" s="4"/>
      <c r="P8" s="4"/>
      <c r="Q8" s="4"/>
    </row>
    <row r="9" spans="1:17" ht="59.25" hidden="1" customHeight="1" x14ac:dyDescent="0.2">
      <c r="A9" s="51" t="s">
        <v>3335</v>
      </c>
      <c r="B9" s="403" t="s">
        <v>3336</v>
      </c>
      <c r="C9" s="404"/>
      <c r="D9" s="4"/>
      <c r="E9" s="4"/>
      <c r="F9" s="4"/>
      <c r="G9" s="4"/>
      <c r="H9" s="4"/>
      <c r="I9" s="4"/>
      <c r="J9" s="4"/>
      <c r="K9" s="4"/>
      <c r="L9" s="4"/>
      <c r="M9" s="4"/>
      <c r="N9" s="4"/>
      <c r="O9" s="4"/>
      <c r="P9" s="4"/>
      <c r="Q9" s="4"/>
    </row>
    <row r="10" spans="1:17" ht="61.5" hidden="1" customHeight="1" x14ac:dyDescent="0.2">
      <c r="A10" s="51" t="s">
        <v>3335</v>
      </c>
      <c r="B10" s="403" t="s">
        <v>3337</v>
      </c>
      <c r="C10" s="404"/>
      <c r="D10" s="4"/>
      <c r="E10" s="4"/>
      <c r="F10" s="4"/>
      <c r="G10" s="4"/>
      <c r="H10" s="4"/>
      <c r="I10" s="4"/>
      <c r="J10" s="4"/>
      <c r="K10" s="4"/>
      <c r="L10" s="4"/>
      <c r="M10" s="4"/>
      <c r="N10" s="4"/>
      <c r="O10" s="4"/>
      <c r="P10" s="4"/>
      <c r="Q10" s="4"/>
    </row>
    <row r="11" spans="1:17" ht="43.5" hidden="1" customHeight="1" x14ac:dyDescent="0.2">
      <c r="A11" s="51" t="s">
        <v>3335</v>
      </c>
      <c r="B11" s="403" t="s">
        <v>3338</v>
      </c>
      <c r="C11" s="404"/>
      <c r="D11" s="4"/>
      <c r="E11" s="4"/>
      <c r="F11" s="4"/>
      <c r="G11" s="4"/>
      <c r="H11" s="4"/>
      <c r="I11" s="4"/>
      <c r="J11" s="4"/>
      <c r="K11" s="4"/>
      <c r="L11" s="4"/>
      <c r="M11" s="4"/>
      <c r="N11" s="4"/>
      <c r="O11" s="4"/>
      <c r="P11" s="4"/>
      <c r="Q11" s="4"/>
    </row>
    <row r="12" spans="1:17" ht="27.75" hidden="1" customHeight="1" x14ac:dyDescent="0.2">
      <c r="A12" s="51" t="s">
        <v>3339</v>
      </c>
      <c r="B12" s="403" t="s">
        <v>3340</v>
      </c>
      <c r="C12" s="404"/>
      <c r="D12" s="4"/>
      <c r="E12" s="4"/>
      <c r="F12" s="4"/>
      <c r="G12" s="4"/>
      <c r="H12" s="4"/>
      <c r="I12" s="4"/>
      <c r="J12" s="4"/>
      <c r="K12" s="4"/>
      <c r="L12" s="4"/>
      <c r="M12" s="4"/>
      <c r="N12" s="4"/>
      <c r="O12" s="4"/>
      <c r="P12" s="4"/>
      <c r="Q12" s="4"/>
    </row>
    <row r="13" spans="1:17" ht="27.75" hidden="1" customHeight="1" x14ac:dyDescent="0.2">
      <c r="A13" s="51" t="s">
        <v>3341</v>
      </c>
      <c r="B13" s="403" t="s">
        <v>3342</v>
      </c>
      <c r="C13" s="404"/>
      <c r="D13" s="4"/>
      <c r="E13" s="4"/>
      <c r="F13" s="4"/>
      <c r="G13" s="4"/>
      <c r="H13" s="4"/>
      <c r="I13" s="4"/>
      <c r="J13" s="4"/>
      <c r="K13" s="4"/>
      <c r="L13" s="4"/>
      <c r="M13" s="4"/>
      <c r="N13" s="4"/>
      <c r="O13" s="4"/>
      <c r="P13" s="4"/>
      <c r="Q13" s="4"/>
    </row>
    <row r="14" spans="1:17" ht="45.75" hidden="1" customHeight="1" x14ac:dyDescent="0.2">
      <c r="A14" s="51" t="s">
        <v>3343</v>
      </c>
      <c r="B14" s="403" t="s">
        <v>3344</v>
      </c>
      <c r="C14" s="404"/>
      <c r="D14" s="4"/>
      <c r="E14" s="4"/>
      <c r="F14" s="4"/>
      <c r="G14" s="4"/>
      <c r="H14" s="4"/>
      <c r="I14" s="4"/>
      <c r="J14" s="4"/>
      <c r="K14" s="4"/>
      <c r="L14" s="4"/>
      <c r="M14" s="4"/>
      <c r="N14" s="4"/>
      <c r="O14" s="4"/>
      <c r="P14" s="4"/>
      <c r="Q14" s="4"/>
    </row>
    <row r="15" spans="1:17" ht="45.75" hidden="1" customHeight="1" x14ac:dyDescent="0.2">
      <c r="A15" s="51" t="s">
        <v>3345</v>
      </c>
      <c r="B15" s="403" t="s">
        <v>3346</v>
      </c>
      <c r="C15" s="404"/>
      <c r="D15" s="4"/>
      <c r="E15" s="4"/>
      <c r="F15" s="4"/>
      <c r="G15" s="4"/>
      <c r="H15" s="4"/>
      <c r="I15" s="4"/>
      <c r="J15" s="4"/>
      <c r="K15" s="4"/>
      <c r="L15" s="4"/>
      <c r="M15" s="4"/>
      <c r="N15" s="4"/>
      <c r="O15" s="4"/>
      <c r="P15" s="4"/>
      <c r="Q15" s="4"/>
    </row>
    <row r="16" spans="1:17" ht="51" hidden="1" customHeight="1" x14ac:dyDescent="0.2">
      <c r="A16" s="51" t="s">
        <v>3347</v>
      </c>
      <c r="B16" s="403" t="s">
        <v>3348</v>
      </c>
      <c r="C16" s="404"/>
      <c r="D16" s="4"/>
      <c r="E16" s="4"/>
      <c r="F16" s="4"/>
      <c r="G16" s="4"/>
      <c r="H16" s="4"/>
      <c r="I16" s="4"/>
      <c r="J16" s="4"/>
      <c r="K16" s="4"/>
      <c r="L16" s="4"/>
      <c r="M16" s="4"/>
      <c r="N16" s="4"/>
      <c r="O16" s="4"/>
      <c r="P16" s="4"/>
      <c r="Q16" s="4"/>
    </row>
    <row r="17" spans="1:17" ht="27.75" hidden="1" customHeight="1" x14ac:dyDescent="0.2">
      <c r="A17" s="51" t="s">
        <v>3349</v>
      </c>
      <c r="B17" s="403" t="s">
        <v>3350</v>
      </c>
      <c r="C17" s="404"/>
      <c r="D17" s="4"/>
      <c r="E17" s="4"/>
      <c r="F17" s="4"/>
      <c r="G17" s="4"/>
      <c r="H17" s="4"/>
      <c r="I17" s="4"/>
      <c r="J17" s="4"/>
      <c r="K17" s="4"/>
      <c r="L17" s="4"/>
      <c r="M17" s="4"/>
      <c r="N17" s="4"/>
      <c r="O17" s="4"/>
      <c r="P17" s="4"/>
      <c r="Q17" s="4"/>
    </row>
    <row r="18" spans="1:17" ht="27.75" hidden="1" customHeight="1" x14ac:dyDescent="0.2">
      <c r="A18" s="51" t="s">
        <v>3351</v>
      </c>
      <c r="B18" s="403" t="s">
        <v>3352</v>
      </c>
      <c r="C18" s="404"/>
      <c r="D18" s="4"/>
      <c r="E18" s="4"/>
      <c r="F18" s="4"/>
      <c r="G18" s="4"/>
      <c r="H18" s="4"/>
      <c r="I18" s="4"/>
      <c r="J18" s="4"/>
      <c r="K18" s="4"/>
      <c r="L18" s="4"/>
      <c r="M18" s="4"/>
      <c r="N18" s="4"/>
      <c r="O18" s="4"/>
      <c r="P18" s="4"/>
      <c r="Q18" s="4"/>
    </row>
    <row r="19" spans="1:17" ht="45" hidden="1" customHeight="1" x14ac:dyDescent="0.2">
      <c r="A19" s="51" t="s">
        <v>3351</v>
      </c>
      <c r="B19" s="403" t="s">
        <v>3353</v>
      </c>
      <c r="C19" s="404"/>
      <c r="D19" s="4"/>
      <c r="E19" s="4"/>
      <c r="F19" s="4"/>
      <c r="G19" s="4"/>
      <c r="H19" s="4"/>
      <c r="I19" s="4"/>
      <c r="J19" s="4"/>
      <c r="K19" s="4"/>
      <c r="L19" s="4"/>
      <c r="M19" s="4"/>
      <c r="N19" s="4"/>
      <c r="O19" s="4"/>
      <c r="P19" s="4"/>
      <c r="Q19" s="4"/>
    </row>
    <row r="20" spans="1:17" ht="45" hidden="1" customHeight="1" x14ac:dyDescent="0.2">
      <c r="A20" s="51" t="s">
        <v>3354</v>
      </c>
      <c r="B20" s="403" t="s">
        <v>3355</v>
      </c>
      <c r="C20" s="404"/>
      <c r="D20" s="4"/>
      <c r="E20" s="4"/>
      <c r="F20" s="4"/>
      <c r="G20" s="4"/>
      <c r="H20" s="4"/>
      <c r="I20" s="4"/>
      <c r="J20" s="4"/>
      <c r="K20" s="4"/>
      <c r="L20" s="4"/>
      <c r="M20" s="4"/>
      <c r="N20" s="4"/>
      <c r="O20" s="4"/>
      <c r="P20" s="4"/>
      <c r="Q20" s="4"/>
    </row>
    <row r="21" spans="1:17" ht="30" hidden="1" customHeight="1" x14ac:dyDescent="0.2">
      <c r="A21" s="51" t="s">
        <v>3356</v>
      </c>
      <c r="B21" s="403" t="s">
        <v>3357</v>
      </c>
      <c r="C21" s="404"/>
      <c r="D21" s="4"/>
      <c r="E21" s="4"/>
      <c r="F21" s="4"/>
      <c r="G21" s="4"/>
      <c r="H21" s="4"/>
      <c r="I21" s="4"/>
      <c r="J21" s="4"/>
      <c r="K21" s="4"/>
      <c r="L21" s="4"/>
      <c r="M21" s="4"/>
      <c r="N21" s="4"/>
      <c r="O21" s="4"/>
      <c r="P21" s="4"/>
      <c r="Q21" s="4"/>
    </row>
    <row r="22" spans="1:17" ht="30" hidden="1" customHeight="1" x14ac:dyDescent="0.2">
      <c r="A22" s="51" t="s">
        <v>3358</v>
      </c>
      <c r="B22" s="403" t="s">
        <v>3359</v>
      </c>
      <c r="C22" s="404"/>
      <c r="D22" s="4"/>
      <c r="E22" s="4"/>
      <c r="F22" s="4"/>
      <c r="G22" s="4"/>
      <c r="H22" s="4"/>
      <c r="I22" s="4"/>
      <c r="J22" s="4"/>
      <c r="K22" s="4"/>
      <c r="L22" s="4"/>
      <c r="M22" s="4"/>
      <c r="N22" s="4"/>
      <c r="O22" s="4"/>
      <c r="P22" s="4"/>
      <c r="Q22" s="4"/>
    </row>
    <row r="23" spans="1:17" ht="30" hidden="1" customHeight="1" x14ac:dyDescent="0.2">
      <c r="A23" s="51" t="s">
        <v>3360</v>
      </c>
      <c r="B23" s="403" t="s">
        <v>3361</v>
      </c>
      <c r="C23" s="404"/>
      <c r="D23" s="4"/>
      <c r="E23" s="4"/>
      <c r="F23" s="4"/>
      <c r="G23" s="4"/>
      <c r="H23" s="4"/>
      <c r="I23" s="4"/>
      <c r="J23" s="4"/>
      <c r="K23" s="4"/>
      <c r="L23" s="4"/>
      <c r="M23" s="4"/>
      <c r="N23" s="4"/>
      <c r="O23" s="4"/>
      <c r="P23" s="4"/>
      <c r="Q23" s="4"/>
    </row>
    <row r="24" spans="1:17" ht="30" hidden="1" customHeight="1" x14ac:dyDescent="0.2">
      <c r="A24" s="51" t="s">
        <v>3362</v>
      </c>
      <c r="B24" s="403" t="s">
        <v>3363</v>
      </c>
      <c r="C24" s="404"/>
      <c r="D24" s="4"/>
      <c r="E24" s="4"/>
      <c r="F24" s="4"/>
      <c r="G24" s="4"/>
      <c r="H24" s="4"/>
      <c r="I24" s="4"/>
      <c r="J24" s="4"/>
      <c r="K24" s="4"/>
      <c r="L24" s="4"/>
      <c r="M24" s="4"/>
      <c r="N24" s="4"/>
      <c r="O24" s="4"/>
      <c r="P24" s="4"/>
      <c r="Q24" s="4"/>
    </row>
    <row r="25" spans="1:17" ht="30" hidden="1" customHeight="1" x14ac:dyDescent="0.2">
      <c r="A25" s="51" t="s">
        <v>3364</v>
      </c>
      <c r="B25" s="403" t="s">
        <v>3365</v>
      </c>
      <c r="C25" s="404"/>
      <c r="D25" s="4"/>
      <c r="E25" s="4"/>
      <c r="F25" s="4"/>
      <c r="G25" s="4"/>
      <c r="H25" s="4"/>
      <c r="I25" s="4"/>
      <c r="J25" s="4"/>
      <c r="K25" s="4"/>
      <c r="L25" s="4"/>
      <c r="M25" s="4"/>
      <c r="N25" s="4"/>
      <c r="O25" s="4"/>
      <c r="P25" s="4"/>
      <c r="Q25" s="4"/>
    </row>
    <row r="26" spans="1:17" ht="30" hidden="1" customHeight="1" x14ac:dyDescent="0.2">
      <c r="A26" s="51" t="s">
        <v>3366</v>
      </c>
      <c r="B26" s="403" t="s">
        <v>3367</v>
      </c>
      <c r="C26" s="404"/>
      <c r="D26" s="4"/>
      <c r="E26" s="4"/>
      <c r="F26" s="4"/>
      <c r="G26" s="4"/>
      <c r="H26" s="4"/>
      <c r="I26" s="4"/>
      <c r="J26" s="4"/>
      <c r="K26" s="4"/>
      <c r="L26" s="4"/>
      <c r="M26" s="4"/>
      <c r="N26" s="4"/>
      <c r="O26" s="4"/>
      <c r="P26" s="4"/>
      <c r="Q26" s="4"/>
    </row>
    <row r="27" spans="1:17" ht="70.5" hidden="1" customHeight="1" x14ac:dyDescent="0.2">
      <c r="A27" s="51" t="s">
        <v>3368</v>
      </c>
      <c r="B27" s="403" t="s">
        <v>3369</v>
      </c>
      <c r="C27" s="404"/>
      <c r="D27" s="4"/>
      <c r="E27" s="4"/>
      <c r="F27" s="4"/>
      <c r="G27" s="4"/>
      <c r="H27" s="4"/>
      <c r="I27" s="4"/>
      <c r="J27" s="4"/>
      <c r="K27" s="4"/>
      <c r="L27" s="4"/>
      <c r="M27" s="4"/>
      <c r="N27" s="4"/>
      <c r="O27" s="4"/>
      <c r="P27" s="4"/>
      <c r="Q27" s="4"/>
    </row>
    <row r="28" spans="1:17" ht="48" hidden="1" customHeight="1" x14ac:dyDescent="0.2">
      <c r="A28" s="51" t="s">
        <v>3370</v>
      </c>
      <c r="B28" s="403" t="s">
        <v>3371</v>
      </c>
      <c r="C28" s="404"/>
      <c r="D28" s="4"/>
      <c r="E28" s="4"/>
      <c r="F28" s="4"/>
      <c r="G28" s="4"/>
      <c r="H28" s="4"/>
      <c r="I28" s="4"/>
      <c r="J28" s="4"/>
      <c r="K28" s="4"/>
      <c r="L28" s="4"/>
      <c r="M28" s="4"/>
      <c r="N28" s="4"/>
      <c r="O28" s="4"/>
      <c r="P28" s="4"/>
      <c r="Q28" s="4"/>
    </row>
    <row r="29" spans="1:17" ht="100.5" hidden="1" customHeight="1" x14ac:dyDescent="0.2">
      <c r="A29" s="51" t="s">
        <v>3372</v>
      </c>
      <c r="B29" s="403" t="s">
        <v>3373</v>
      </c>
      <c r="C29" s="404"/>
      <c r="D29" s="4"/>
      <c r="E29" s="4"/>
      <c r="F29" s="4"/>
      <c r="G29" s="4"/>
      <c r="H29" s="4"/>
      <c r="I29" s="4"/>
      <c r="J29" s="4"/>
      <c r="K29" s="4"/>
      <c r="L29" s="4"/>
      <c r="M29" s="4"/>
      <c r="N29" s="4"/>
      <c r="O29" s="4"/>
      <c r="P29" s="4"/>
      <c r="Q29" s="4"/>
    </row>
    <row r="30" spans="1:17" ht="45" hidden="1" customHeight="1" x14ac:dyDescent="0.2">
      <c r="A30" s="51" t="s">
        <v>3374</v>
      </c>
      <c r="B30" s="403" t="s">
        <v>3375</v>
      </c>
      <c r="C30" s="404"/>
      <c r="D30" s="4"/>
      <c r="E30" s="4"/>
      <c r="F30" s="4"/>
      <c r="G30" s="4"/>
      <c r="H30" s="4"/>
      <c r="I30" s="4"/>
      <c r="J30" s="4"/>
      <c r="K30" s="4"/>
      <c r="L30" s="4"/>
      <c r="M30" s="4"/>
      <c r="N30" s="4"/>
      <c r="O30" s="4"/>
      <c r="P30" s="4"/>
      <c r="Q30" s="4"/>
    </row>
    <row r="31" spans="1:17" ht="45" hidden="1" customHeight="1" x14ac:dyDescent="0.2">
      <c r="A31" s="51" t="s">
        <v>3376</v>
      </c>
      <c r="B31" s="403" t="s">
        <v>3377</v>
      </c>
      <c r="C31" s="404"/>
      <c r="D31" s="4"/>
      <c r="E31" s="4"/>
      <c r="F31" s="4"/>
      <c r="G31" s="4"/>
      <c r="H31" s="4"/>
      <c r="I31" s="4"/>
      <c r="J31" s="4"/>
      <c r="K31" s="4"/>
      <c r="L31" s="4"/>
      <c r="M31" s="4"/>
      <c r="N31" s="4"/>
      <c r="O31" s="4"/>
      <c r="P31" s="4"/>
      <c r="Q31" s="4"/>
    </row>
    <row r="32" spans="1:17" ht="45" hidden="1" customHeight="1" x14ac:dyDescent="0.2">
      <c r="A32" s="51" t="s">
        <v>3378</v>
      </c>
      <c r="B32" s="403" t="s">
        <v>3379</v>
      </c>
      <c r="C32" s="404"/>
      <c r="D32" s="4"/>
      <c r="E32" s="4"/>
      <c r="F32" s="4"/>
      <c r="G32" s="4"/>
      <c r="H32" s="4"/>
      <c r="I32" s="4"/>
      <c r="J32" s="4"/>
      <c r="K32" s="4"/>
      <c r="L32" s="4"/>
      <c r="M32" s="4"/>
      <c r="N32" s="4"/>
      <c r="O32" s="4"/>
      <c r="P32" s="4"/>
      <c r="Q32" s="4"/>
    </row>
    <row r="33" spans="1:21" ht="72" hidden="1" customHeight="1" x14ac:dyDescent="0.2">
      <c r="A33" s="51" t="s">
        <v>3380</v>
      </c>
      <c r="B33" s="403" t="s">
        <v>3381</v>
      </c>
      <c r="C33" s="404"/>
      <c r="D33" s="4"/>
      <c r="E33" s="4"/>
      <c r="F33" s="4"/>
      <c r="G33" s="4"/>
      <c r="H33" s="4"/>
      <c r="I33" s="4"/>
      <c r="J33" s="4"/>
      <c r="K33" s="4"/>
      <c r="L33" s="4"/>
      <c r="M33" s="4"/>
      <c r="N33" s="4"/>
      <c r="O33" s="4"/>
      <c r="P33" s="4"/>
      <c r="Q33" s="4"/>
    </row>
    <row r="34" spans="1:21" ht="79.5" hidden="1" customHeight="1" x14ac:dyDescent="0.2">
      <c r="A34" s="51" t="s">
        <v>3382</v>
      </c>
      <c r="B34" s="403" t="s">
        <v>3383</v>
      </c>
      <c r="C34" s="404"/>
      <c r="D34" s="4"/>
      <c r="E34" s="4"/>
      <c r="F34" s="4"/>
      <c r="G34" s="4"/>
      <c r="H34" s="4"/>
      <c r="I34" s="4"/>
      <c r="J34" s="4"/>
      <c r="K34" s="4"/>
      <c r="L34" s="4"/>
      <c r="M34" s="4"/>
      <c r="N34" s="4"/>
      <c r="O34" s="4"/>
      <c r="P34" s="4"/>
      <c r="Q34" s="4"/>
    </row>
    <row r="35" spans="1:21" ht="70.5" hidden="1" customHeight="1" x14ac:dyDescent="0.2">
      <c r="A35" s="51" t="s">
        <v>3384</v>
      </c>
      <c r="B35" s="403" t="s">
        <v>3385</v>
      </c>
      <c r="C35" s="404"/>
      <c r="D35" s="4"/>
      <c r="E35" s="4"/>
      <c r="F35" s="4"/>
      <c r="G35" s="4"/>
      <c r="H35" s="4"/>
      <c r="I35" s="4"/>
      <c r="J35" s="4"/>
      <c r="K35" s="4"/>
      <c r="L35" s="4"/>
      <c r="M35" s="4"/>
      <c r="N35" s="4"/>
      <c r="O35" s="4"/>
      <c r="P35" s="4"/>
      <c r="Q35" s="4"/>
    </row>
    <row r="36" spans="1:21" ht="45.75" hidden="1" customHeight="1" x14ac:dyDescent="0.2">
      <c r="A36" s="51" t="s">
        <v>3386</v>
      </c>
      <c r="B36" s="403" t="s">
        <v>3387</v>
      </c>
      <c r="C36" s="404"/>
      <c r="D36" s="4"/>
      <c r="E36" s="4"/>
      <c r="F36" s="4"/>
      <c r="G36" s="4"/>
      <c r="H36" s="4"/>
      <c r="I36" s="4"/>
      <c r="J36" s="4"/>
      <c r="K36" s="4"/>
      <c r="L36" s="4"/>
      <c r="M36" s="4"/>
      <c r="N36" s="4"/>
      <c r="O36" s="4"/>
      <c r="P36" s="4"/>
      <c r="Q36" s="4"/>
    </row>
    <row r="37" spans="1:21" ht="54.75" hidden="1" customHeight="1" x14ac:dyDescent="0.2">
      <c r="A37" s="51" t="s">
        <v>3388</v>
      </c>
      <c r="B37" s="403" t="s">
        <v>3389</v>
      </c>
      <c r="C37" s="404"/>
      <c r="D37" s="4"/>
      <c r="E37" s="4"/>
      <c r="F37" s="4"/>
      <c r="G37" s="4"/>
      <c r="H37" s="4"/>
      <c r="I37" s="4"/>
      <c r="J37" s="4"/>
      <c r="K37" s="4"/>
      <c r="L37" s="4"/>
      <c r="M37" s="4"/>
      <c r="N37" s="4"/>
      <c r="O37" s="4"/>
      <c r="P37" s="4"/>
      <c r="Q37" s="4"/>
    </row>
    <row r="38" spans="1:21" ht="37.5" hidden="1" customHeight="1" x14ac:dyDescent="0.2">
      <c r="A38" s="51" t="s">
        <v>3390</v>
      </c>
      <c r="B38" s="403" t="s">
        <v>3391</v>
      </c>
      <c r="C38" s="404"/>
      <c r="D38" s="4"/>
      <c r="E38" s="4"/>
      <c r="F38" s="4"/>
      <c r="G38" s="4"/>
      <c r="H38" s="4"/>
      <c r="I38" s="4"/>
      <c r="J38" s="4"/>
      <c r="K38" s="4"/>
      <c r="L38" s="4"/>
      <c r="M38" s="4"/>
      <c r="N38" s="4"/>
      <c r="O38" s="4"/>
      <c r="P38" s="4"/>
      <c r="Q38" s="4"/>
    </row>
    <row r="39" spans="1:21" ht="61.5" hidden="1" customHeight="1" x14ac:dyDescent="0.2">
      <c r="A39" s="51" t="s">
        <v>3392</v>
      </c>
      <c r="B39" s="403" t="s">
        <v>3393</v>
      </c>
      <c r="C39" s="404"/>
      <c r="D39" s="4"/>
      <c r="E39" s="4"/>
      <c r="F39" s="4"/>
      <c r="G39" s="4"/>
      <c r="H39" s="4"/>
      <c r="I39" s="4"/>
      <c r="J39" s="4"/>
      <c r="K39" s="4"/>
      <c r="L39" s="4"/>
      <c r="M39" s="4"/>
      <c r="N39" s="4"/>
      <c r="O39" s="4"/>
      <c r="P39" s="4"/>
      <c r="Q39" s="4"/>
    </row>
    <row r="40" spans="1:21" ht="53.25" hidden="1" customHeight="1" x14ac:dyDescent="0.2">
      <c r="A40" s="51" t="s">
        <v>3394</v>
      </c>
      <c r="B40" s="403" t="s">
        <v>3395</v>
      </c>
      <c r="C40" s="404"/>
      <c r="D40" s="4"/>
      <c r="E40" s="4"/>
      <c r="F40" s="4"/>
      <c r="G40" s="4"/>
      <c r="H40" s="4"/>
      <c r="I40" s="4"/>
      <c r="J40" s="4"/>
      <c r="K40" s="4"/>
      <c r="L40" s="4"/>
      <c r="M40" s="4"/>
      <c r="N40" s="4"/>
      <c r="O40" s="4"/>
      <c r="P40" s="4"/>
      <c r="Q40" s="4"/>
    </row>
    <row r="41" spans="1:21" ht="73.5" hidden="1" customHeight="1" x14ac:dyDescent="0.2">
      <c r="A41" s="51" t="s">
        <v>3396</v>
      </c>
      <c r="B41" s="403" t="s">
        <v>3397</v>
      </c>
      <c r="C41" s="404"/>
      <c r="D41" s="4"/>
      <c r="E41" s="4"/>
      <c r="F41" s="4"/>
      <c r="G41" s="4"/>
      <c r="H41" s="4"/>
      <c r="I41" s="4"/>
      <c r="J41" s="4"/>
      <c r="K41" s="4"/>
      <c r="L41" s="4"/>
      <c r="M41" s="4"/>
      <c r="N41" s="4"/>
      <c r="O41" s="4"/>
      <c r="P41" s="4"/>
      <c r="Q41" s="4"/>
    </row>
    <row r="42" spans="1:21" ht="57.75" hidden="1" customHeight="1" x14ac:dyDescent="0.2">
      <c r="A42" s="51" t="s">
        <v>3398</v>
      </c>
      <c r="B42" s="403" t="s">
        <v>3399</v>
      </c>
      <c r="C42" s="404"/>
      <c r="D42" s="4"/>
      <c r="E42" s="4"/>
      <c r="F42" s="4"/>
      <c r="G42" s="4"/>
      <c r="H42" s="4"/>
      <c r="I42" s="4"/>
      <c r="J42" s="4"/>
      <c r="K42" s="4"/>
      <c r="L42" s="4"/>
      <c r="M42" s="4"/>
      <c r="N42" s="4"/>
      <c r="O42" s="4"/>
      <c r="P42" s="4"/>
      <c r="Q42" s="4"/>
    </row>
    <row r="43" spans="1:21" ht="84" hidden="1" customHeight="1" x14ac:dyDescent="0.2">
      <c r="A43" s="51" t="s">
        <v>3400</v>
      </c>
      <c r="B43" s="403" t="s">
        <v>3401</v>
      </c>
      <c r="C43" s="404"/>
      <c r="D43" s="4"/>
      <c r="E43" s="4"/>
      <c r="F43" s="4"/>
      <c r="G43" s="4"/>
      <c r="H43" s="4"/>
      <c r="I43" s="4"/>
      <c r="J43" s="4"/>
      <c r="K43" s="4"/>
      <c r="L43" s="4"/>
      <c r="M43" s="4"/>
      <c r="N43" s="4"/>
      <c r="O43" s="4"/>
      <c r="P43" s="4"/>
      <c r="Q43" s="4"/>
    </row>
    <row r="44" spans="1:21" ht="48" hidden="1" customHeight="1" x14ac:dyDescent="0.2">
      <c r="A44" s="51" t="s">
        <v>3402</v>
      </c>
      <c r="B44" s="403" t="s">
        <v>3403</v>
      </c>
      <c r="C44" s="404"/>
      <c r="D44" s="4"/>
      <c r="E44" s="4"/>
      <c r="F44" s="4"/>
      <c r="G44" s="4"/>
      <c r="H44" s="4"/>
      <c r="I44" s="4"/>
      <c r="J44" s="4"/>
      <c r="K44" s="4"/>
      <c r="L44" s="4"/>
      <c r="M44" s="4"/>
      <c r="N44" s="4"/>
      <c r="O44" s="4"/>
      <c r="P44" s="4"/>
      <c r="Q44" s="4"/>
    </row>
    <row r="45" spans="1:21" ht="57" hidden="1" customHeight="1" x14ac:dyDescent="0.2">
      <c r="A45" s="51" t="s">
        <v>3404</v>
      </c>
      <c r="B45" s="403" t="s">
        <v>3405</v>
      </c>
      <c r="C45" s="404"/>
      <c r="D45" s="4"/>
      <c r="E45" s="4"/>
      <c r="F45" s="4"/>
      <c r="G45" s="4"/>
      <c r="H45" s="4"/>
      <c r="I45" s="4"/>
      <c r="J45" s="4"/>
      <c r="K45" s="4"/>
      <c r="L45" s="4"/>
      <c r="M45" s="4"/>
      <c r="N45" s="4"/>
      <c r="O45" s="4"/>
      <c r="P45" s="4"/>
      <c r="Q45" s="4"/>
      <c r="R45" s="20"/>
      <c r="S45" s="20"/>
      <c r="T45" s="20"/>
      <c r="U45" s="20"/>
    </row>
    <row r="46" spans="1:21" ht="73.5" hidden="1" customHeight="1" x14ac:dyDescent="0.2">
      <c r="A46" s="51" t="s">
        <v>3406</v>
      </c>
      <c r="B46" s="411" t="s">
        <v>3407</v>
      </c>
      <c r="C46" s="404"/>
      <c r="D46" s="49"/>
      <c r="E46" s="4"/>
      <c r="F46" s="4"/>
      <c r="G46" s="4"/>
      <c r="H46" s="4"/>
      <c r="I46" s="4"/>
      <c r="J46" s="4"/>
      <c r="K46" s="4"/>
      <c r="L46" s="4"/>
      <c r="M46" s="4"/>
      <c r="N46" s="4"/>
      <c r="O46" s="4"/>
      <c r="P46" s="4"/>
      <c r="Q46" s="4"/>
    </row>
    <row r="47" spans="1:21" ht="66" hidden="1" customHeight="1" x14ac:dyDescent="0.2">
      <c r="A47" s="57" t="s">
        <v>3408</v>
      </c>
      <c r="B47" s="412" t="s">
        <v>3409</v>
      </c>
      <c r="C47" s="412"/>
      <c r="D47" s="4"/>
      <c r="E47" s="4"/>
      <c r="F47" s="4"/>
      <c r="G47" s="4"/>
      <c r="H47" s="4"/>
      <c r="I47" s="4"/>
      <c r="J47" s="4"/>
      <c r="K47" s="4"/>
      <c r="L47" s="4"/>
      <c r="M47" s="4"/>
      <c r="N47" s="4"/>
      <c r="O47" s="4"/>
      <c r="P47" s="4"/>
      <c r="Q47" s="4"/>
    </row>
    <row r="48" spans="1:21" ht="123.75" customHeight="1" x14ac:dyDescent="0.2">
      <c r="A48" s="321" t="s">
        <v>3410</v>
      </c>
      <c r="B48" s="410" t="s">
        <v>3411</v>
      </c>
      <c r="C48" s="402"/>
      <c r="D48" s="4"/>
      <c r="E48" s="4"/>
      <c r="F48" s="4"/>
      <c r="G48" s="4"/>
      <c r="H48" s="4"/>
      <c r="I48" s="4"/>
      <c r="J48" s="4"/>
      <c r="K48" s="4"/>
      <c r="L48" s="4"/>
      <c r="M48" s="4"/>
      <c r="N48" s="4"/>
      <c r="O48" s="4"/>
      <c r="P48" s="4"/>
      <c r="Q48" s="4"/>
    </row>
    <row r="49" spans="1:17" s="315" customFormat="1" ht="34.5" customHeight="1" x14ac:dyDescent="0.2">
      <c r="A49" s="321" t="s">
        <v>3412</v>
      </c>
      <c r="B49" s="401" t="s">
        <v>3413</v>
      </c>
      <c r="C49" s="402"/>
      <c r="D49" s="4"/>
      <c r="E49" s="4"/>
      <c r="F49" s="4"/>
      <c r="G49" s="4"/>
      <c r="H49" s="4"/>
      <c r="I49" s="4"/>
      <c r="J49" s="4"/>
      <c r="K49" s="4"/>
      <c r="L49" s="4"/>
      <c r="M49" s="4"/>
      <c r="N49" s="4"/>
      <c r="O49" s="4"/>
      <c r="P49" s="4"/>
      <c r="Q49" s="4"/>
    </row>
    <row r="50" spans="1:17" ht="12.75" customHeight="1" x14ac:dyDescent="0.2">
      <c r="A50" s="4"/>
      <c r="B50" s="4"/>
      <c r="C50" s="4"/>
      <c r="D50" s="4"/>
      <c r="E50" s="4"/>
      <c r="F50" s="4"/>
      <c r="G50" s="4"/>
      <c r="H50" s="4"/>
      <c r="I50" s="4"/>
      <c r="J50" s="4"/>
      <c r="K50" s="4"/>
      <c r="L50" s="4"/>
      <c r="M50" s="4"/>
      <c r="N50" s="4"/>
      <c r="O50" s="4"/>
      <c r="P50" s="4"/>
      <c r="Q50" s="4"/>
    </row>
    <row r="51" spans="1:17" ht="12.75" customHeight="1" x14ac:dyDescent="0.2">
      <c r="A51" s="4"/>
      <c r="B51" s="4"/>
      <c r="C51" s="4"/>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xVOpjvBmYrlzoY4eN7oK5KaTUo6+1xJeDD0e9bREf/A47I1fJ1FV3ozEOapKtb/M8tmoLh+XowRAZ69KOQ1yyg==" saltValue="xj+NiPOYQl1ghTBO5CrBDw==" spinCount="100000" sheet="1" objects="1" scenarios="1" selectLockedCells="1"/>
  <mergeCells count="49">
    <mergeCell ref="B48:C48"/>
    <mergeCell ref="B43:C43"/>
    <mergeCell ref="B44:C44"/>
    <mergeCell ref="B45:C45"/>
    <mergeCell ref="B46:C46"/>
    <mergeCell ref="B47:C47"/>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49:C49"/>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Željka Mlinarić</cp:lastModifiedBy>
  <cp:lastPrinted>2022-04-12T11:09:13Z</cp:lastPrinted>
  <dcterms:created xsi:type="dcterms:W3CDTF">2022-04-01T05:14:30Z</dcterms:created>
  <dcterms:modified xsi:type="dcterms:W3CDTF">2022-04-12T11:11:42Z</dcterms:modified>
</cp:coreProperties>
</file>